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udget général" sheetId="1" r:id="rId4"/>
    <sheet state="visible" name="Budget image" sheetId="2" r:id="rId5"/>
  </sheets>
  <definedNames/>
  <calcPr/>
</workbook>
</file>

<file path=xl/sharedStrings.xml><?xml version="1.0" encoding="utf-8"?>
<sst xmlns="http://schemas.openxmlformats.org/spreadsheetml/2006/main" count="43" uniqueCount="35">
  <si>
    <t xml:space="preserve">Poste de dépense </t>
  </si>
  <si>
    <t>Montant estimé</t>
  </si>
  <si>
    <t>Poste de recette</t>
  </si>
  <si>
    <t>Etat</t>
  </si>
  <si>
    <t>Correspond à</t>
  </si>
  <si>
    <t xml:space="preserve">Transports des personnes vers Loire </t>
  </si>
  <si>
    <t>Cagnotte en ligne</t>
  </si>
  <si>
    <t>En cours</t>
  </si>
  <si>
    <t>Transports au cours du tournage</t>
  </si>
  <si>
    <t xml:space="preserve">Subvention Cultur'actions </t>
  </si>
  <si>
    <t>Location caméra (cf. budget image)</t>
  </si>
  <si>
    <t>Catering</t>
  </si>
  <si>
    <t xml:space="preserve">Subvention CVEC Paris </t>
  </si>
  <si>
    <t>Location objectifs (cf.budget image)</t>
  </si>
  <si>
    <t>Régie</t>
  </si>
  <si>
    <t>Aides collectivités territoriales</t>
  </si>
  <si>
    <t>Costumes</t>
  </si>
  <si>
    <t>Mécénat privé</t>
  </si>
  <si>
    <t xml:space="preserve">Décors </t>
  </si>
  <si>
    <t xml:space="preserve">Super Seven </t>
  </si>
  <si>
    <t>Acquis</t>
  </si>
  <si>
    <t>Location matériel image</t>
  </si>
  <si>
    <t>Location matériel son</t>
  </si>
  <si>
    <t>TOTAL</t>
  </si>
  <si>
    <t>Reste à solder</t>
  </si>
  <si>
    <t>- Le coût du transport vers le lieu de tournage est estimé en fonction du coût aller-retour du trajet Paris-Juré (commune d'hébergement de l'équipe) de trois voitures. 
- Le coût du transport entre le lieu d'hébergement et les lieux de tournage est estimé en fonction d'une distance moyenne de 15km sur neuf jours pour trois voitures. 
- Les coûts de régie et de catering sont estimés en fonction des dépenses réalisées par jour et par personne sur nos tournages antérieurs.
- Les dépenses de costumes et de décors sont prévus selon les demandes initiales de la cheffe costumière et de la cheffe décoratrice pour mettre en oeuvre les intentions relatives à ces deux pôles.
- Les coûts de matériel image sont évalués en fonction du devis demandé par le directeur de la photographie au magasin de location Puzzle vidéo (sur cinq jours ouvrés) sur la liste de matériel préétablie (cf. page "budget image" et devis en annexe)
- Les coûts de matériel son sont estimés vis-à-vis des dépenses réalisées sur nos tournages antérieurs (tarifs du chef opérateur son Nathan Paillusson, qui loue son propre matériel).</t>
  </si>
  <si>
    <t>- Les revenus potentiels d'une cagnotte en ligne sont estimées relativement aux dons générés sur nos précédents films, par la biais de la plateforme Helloasso qui nous permet de recevoir des dons sans frais de plateforme.
- Nous sommes en train de sonder les nombreuses collectivités territoriales (communes, communautés de commune, département) concernées par le tournage pour les informer et déterminer leur propension à apporter une aide financière ou tout service susceptible de réduire les coûts.
- Nous sommes en train de sonder des potentiels partenaires privés pour déterminer leur propension à apporter une aide financière ou tout service susceptible de réduire les coûts (e.g. enseignes de grande distributtion pour les dépenses de régie / catering)</t>
  </si>
  <si>
    <t>Ces coûts sont essentiels à la bonne réalisation de l'oeuvre : c'est un film d'époque qui veut s'imprégner d'un cadre pictural précis. Il est donc nécessaire de tourner vers la commune de Juré, qui nous permet non seulement de répondre à ces intentions, mais également à être dans une disposition de tournage réaliste : hébergement gratuit sur place et bonne relation avec les locaux ; ce qui permet de faire des économies sur le budget total. Le déplacement est important ! Compte tenu de l'époque traitée, les décors et les costumes accaparent une grande partie des dépenses mais grâce à notre collaboration avec la cheffe costumière Éléa Vaudecranne.  nous aurons des costumes créés de toute pièce afin d'amortir le coût. Nous sommes en pleine recherche des décors et nous savons qu'ils seront importants sur notre budget : maison lupan'art, auberge, charrette d'époque, enclos de l'âne... il est donc nécesaire d'avoir une marge estimée en avance et qui représente ici le minimum. Plus de la moitié de notre budget est pour le matériel technique, après plusieurs réunions avec le chef opéraeur son Nathan Paillusson et le directeur de la photographie Dario Holtz, nous avons établi une liste du matériel nécessaire à la bonne exécution du travail technique souhaité et demandé un devis au magasin de location Puzzle Vidéo.</t>
  </si>
  <si>
    <t>Montant HT</t>
  </si>
  <si>
    <t>Montant TTC avec remise</t>
  </si>
  <si>
    <t>Machinerie</t>
  </si>
  <si>
    <t xml:space="preserve">Lumière </t>
  </si>
  <si>
    <t>Caméra</t>
  </si>
  <si>
    <t>Objectifs</t>
  </si>
  <si>
    <t>Accessoires caméra</t>
  </si>
</sst>
</file>

<file path=xl/styles.xml><?xml version="1.0" encoding="utf-8"?>
<styleSheet xmlns="http://schemas.openxmlformats.org/spreadsheetml/2006/main" xmlns:x14ac="http://schemas.microsoft.com/office/spreadsheetml/2009/9/ac" xmlns:mc="http://schemas.openxmlformats.org/markup-compatibility/2006">
  <fonts count="3">
    <font>
      <sz val="10.0"/>
      <color rgb="FF000000"/>
      <name val="Arial"/>
      <scheme val="minor"/>
    </font>
    <font>
      <b/>
      <color theme="1"/>
      <name val="Arial"/>
      <scheme val="minor"/>
    </font>
    <font>
      <color theme="1"/>
      <name val="Arial"/>
      <scheme val="minor"/>
    </font>
  </fonts>
  <fills count="4">
    <fill>
      <patternFill patternType="none"/>
    </fill>
    <fill>
      <patternFill patternType="lightGray"/>
    </fill>
    <fill>
      <patternFill patternType="solid">
        <fgColor rgb="FFFCE5CD"/>
        <bgColor rgb="FFFCE5CD"/>
      </patternFill>
    </fill>
    <fill>
      <patternFill patternType="solid">
        <fgColor rgb="FFD9EAD3"/>
        <bgColor rgb="FFD9EAD3"/>
      </patternFill>
    </fill>
  </fills>
  <borders count="1">
    <border/>
  </borders>
  <cellStyleXfs count="1">
    <xf borderId="0" fillId="0" fontId="0" numFmtId="0" applyAlignment="1" applyFont="1"/>
  </cellStyleXfs>
  <cellXfs count="14">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Alignment="1" applyFont="1">
      <alignment horizontal="left" readingOrder="0"/>
    </xf>
    <xf borderId="0" fillId="0" fontId="2" numFmtId="0" xfId="0" applyAlignment="1" applyFont="1">
      <alignment readingOrder="0"/>
    </xf>
    <xf borderId="0" fillId="0" fontId="2" numFmtId="0" xfId="0" applyFont="1"/>
    <xf borderId="0" fillId="2" fontId="2" numFmtId="0" xfId="0" applyAlignment="1" applyFill="1" applyFont="1">
      <alignment horizontal="right" readingOrder="0"/>
    </xf>
    <xf borderId="0" fillId="0" fontId="2" numFmtId="1" xfId="0" applyAlignment="1" applyFont="1" applyNumberFormat="1">
      <alignment readingOrder="0"/>
    </xf>
    <xf borderId="0" fillId="3" fontId="2" numFmtId="0" xfId="0" applyAlignment="1" applyFill="1" applyFont="1">
      <alignment horizontal="right" readingOrder="0"/>
    </xf>
    <xf borderId="0" fillId="0" fontId="2" numFmtId="2" xfId="0" applyFont="1" applyNumberFormat="1"/>
    <xf borderId="0" fillId="0" fontId="2" numFmtId="1" xfId="0" applyFont="1" applyNumberFormat="1"/>
    <xf borderId="0" fillId="0" fontId="2" numFmtId="0" xfId="0" applyAlignment="1" applyFont="1">
      <alignment readingOrder="0" shrinkToFit="0" wrapText="1"/>
    </xf>
    <xf borderId="0" fillId="0" fontId="2" numFmtId="0" xfId="0" applyAlignment="1" applyFont="1">
      <alignment readingOrder="0" shrinkToFit="0" vertical="top" wrapText="1"/>
    </xf>
    <xf borderId="0" fillId="0" fontId="1" numFmtId="0" xfId="0" applyFont="1"/>
    <xf borderId="0" fillId="0" fontId="1" numFmtId="1"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2" max="2" width="35.13"/>
    <col customWidth="1" min="3" max="3" width="20.88"/>
    <col customWidth="1" min="5" max="5" width="23.38"/>
    <col customWidth="1" min="6" max="6" width="26.63"/>
    <col customWidth="1" min="8" max="8" width="39.88"/>
  </cols>
  <sheetData>
    <row r="4">
      <c r="B4" s="1" t="s">
        <v>0</v>
      </c>
      <c r="C4" s="1" t="s">
        <v>1</v>
      </c>
      <c r="E4" s="1" t="s">
        <v>2</v>
      </c>
      <c r="F4" s="1" t="s">
        <v>1</v>
      </c>
      <c r="G4" s="2" t="s">
        <v>3</v>
      </c>
      <c r="H4" s="1" t="s">
        <v>4</v>
      </c>
    </row>
    <row r="5">
      <c r="B5" s="3" t="s">
        <v>5</v>
      </c>
      <c r="C5" s="4">
        <f>6*68.4</f>
        <v>410.4</v>
      </c>
      <c r="E5" s="3" t="s">
        <v>6</v>
      </c>
      <c r="F5" s="3">
        <v>2500.0</v>
      </c>
      <c r="G5" s="5" t="s">
        <v>7</v>
      </c>
    </row>
    <row r="6">
      <c r="B6" s="3" t="s">
        <v>8</v>
      </c>
      <c r="C6" s="4">
        <f>20.52*9*6</f>
        <v>1108.08</v>
      </c>
      <c r="E6" s="3" t="s">
        <v>9</v>
      </c>
      <c r="F6" s="6">
        <f>'Budget image'!E6</f>
        <v>1841.440559</v>
      </c>
      <c r="G6" s="5" t="s">
        <v>7</v>
      </c>
      <c r="H6" s="3" t="s">
        <v>10</v>
      </c>
    </row>
    <row r="7">
      <c r="B7" s="3" t="s">
        <v>11</v>
      </c>
      <c r="C7" s="4">
        <f>2.5*18*2*9</f>
        <v>810</v>
      </c>
      <c r="E7" s="3" t="s">
        <v>12</v>
      </c>
      <c r="F7" s="6">
        <f>'Budget image'!E7</f>
        <v>1428.055944</v>
      </c>
      <c r="G7" s="5" t="s">
        <v>7</v>
      </c>
      <c r="H7" s="3" t="s">
        <v>13</v>
      </c>
    </row>
    <row r="8">
      <c r="B8" s="3" t="s">
        <v>14</v>
      </c>
      <c r="C8" s="3">
        <v>300.0</v>
      </c>
      <c r="E8" s="3" t="s">
        <v>15</v>
      </c>
      <c r="F8" s="3">
        <v>1000.0</v>
      </c>
      <c r="G8" s="5" t="s">
        <v>7</v>
      </c>
    </row>
    <row r="9">
      <c r="B9" s="3" t="s">
        <v>16</v>
      </c>
      <c r="C9" s="3">
        <v>350.0</v>
      </c>
      <c r="E9" s="3" t="s">
        <v>17</v>
      </c>
      <c r="F9" s="3">
        <v>1000.0</v>
      </c>
      <c r="G9" s="5" t="s">
        <v>7</v>
      </c>
    </row>
    <row r="10">
      <c r="B10" s="3" t="s">
        <v>18</v>
      </c>
      <c r="C10" s="3">
        <v>600.0</v>
      </c>
      <c r="E10" s="3" t="s">
        <v>19</v>
      </c>
      <c r="F10" s="3">
        <v>1483.0</v>
      </c>
      <c r="G10" s="7" t="s">
        <v>20</v>
      </c>
    </row>
    <row r="11">
      <c r="B11" s="3" t="s">
        <v>21</v>
      </c>
      <c r="C11" s="3">
        <v>5374.0</v>
      </c>
    </row>
    <row r="12">
      <c r="B12" s="3" t="s">
        <v>22</v>
      </c>
      <c r="C12" s="3">
        <v>300.0</v>
      </c>
    </row>
    <row r="14">
      <c r="B14" s="3" t="s">
        <v>23</v>
      </c>
      <c r="C14" s="4">
        <f>SUM(C5:C12)</f>
        <v>9252.48</v>
      </c>
      <c r="E14" s="3" t="s">
        <v>23</v>
      </c>
      <c r="F14" s="8">
        <f>SUM(F5:F13)</f>
        <v>9252.496503</v>
      </c>
    </row>
    <row r="17">
      <c r="C17" s="3" t="s">
        <v>24</v>
      </c>
      <c r="D17" s="9">
        <f>C14-F14</f>
        <v>-0.0165034965</v>
      </c>
    </row>
    <row r="19" ht="222.0" customHeight="1">
      <c r="B19" s="10" t="s">
        <v>25</v>
      </c>
      <c r="E19" s="11" t="s">
        <v>26</v>
      </c>
    </row>
    <row r="21">
      <c r="B21" s="10" t="s">
        <v>27</v>
      </c>
    </row>
  </sheetData>
  <mergeCells count="3">
    <mergeCell ref="B19:C19"/>
    <mergeCell ref="E19:F19"/>
    <mergeCell ref="B21:F21"/>
  </mergeCells>
  <printOptions gridLines="1" horizontalCentered="1"/>
  <pageMargins bottom="0.75" footer="0.0" header="0.0" left="0.7" right="0.7" top="0.75"/>
  <pageSetup fitToWidth="0" paperSize="9"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19.63"/>
    <col customWidth="1" min="4" max="4" width="21.38"/>
    <col customWidth="1" min="5" max="5" width="29.25"/>
  </cols>
  <sheetData>
    <row r="3">
      <c r="C3" s="1" t="s">
        <v>0</v>
      </c>
      <c r="D3" s="1" t="s">
        <v>28</v>
      </c>
      <c r="E3" s="3" t="s">
        <v>29</v>
      </c>
    </row>
    <row r="4">
      <c r="C4" s="3" t="s">
        <v>30</v>
      </c>
      <c r="D4" s="3">
        <v>200.0</v>
      </c>
      <c r="E4" s="9">
        <f t="shared" ref="E4:E9" si="1">5374/7150*D4</f>
        <v>150.3216783</v>
      </c>
    </row>
    <row r="5">
      <c r="C5" s="3" t="s">
        <v>31</v>
      </c>
      <c r="D5" s="4">
        <f>700+450+700</f>
        <v>1850</v>
      </c>
      <c r="E5" s="9">
        <f t="shared" si="1"/>
        <v>1390.475524</v>
      </c>
    </row>
    <row r="6">
      <c r="C6" s="3" t="s">
        <v>32</v>
      </c>
      <c r="D6" s="3">
        <v>2450.0</v>
      </c>
      <c r="E6" s="9">
        <f t="shared" si="1"/>
        <v>1841.440559</v>
      </c>
    </row>
    <row r="7">
      <c r="C7" s="3" t="s">
        <v>33</v>
      </c>
      <c r="D7" s="3">
        <v>1900.0</v>
      </c>
      <c r="E7" s="9">
        <f t="shared" si="1"/>
        <v>1428.055944</v>
      </c>
    </row>
    <row r="8">
      <c r="C8" s="3" t="s">
        <v>34</v>
      </c>
      <c r="D8" s="4">
        <f>200+400+150</f>
        <v>750</v>
      </c>
      <c r="E8" s="9">
        <f t="shared" si="1"/>
        <v>563.7062937</v>
      </c>
    </row>
    <row r="9">
      <c r="C9" s="1" t="s">
        <v>23</v>
      </c>
      <c r="D9" s="12">
        <f>SUM(D4:D8)</f>
        <v>7150</v>
      </c>
      <c r="E9" s="13">
        <f t="shared" si="1"/>
        <v>5374</v>
      </c>
    </row>
  </sheetData>
  <drawing r:id="rId1"/>
</worksheet>
</file>