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updateLinks="never"/>
  <mc:AlternateContent xmlns:mc="http://schemas.openxmlformats.org/markup-compatibility/2006">
    <mc:Choice Requires="x15">
      <x15ac:absPath xmlns:x15ac="http://schemas.microsoft.com/office/spreadsheetml/2010/11/ac" url="https://d.docs.live.net/166788ad9034be89/Documents/"/>
    </mc:Choice>
  </mc:AlternateContent>
  <xr:revisionPtr revIDLastSave="43" documentId="8_{89E44FF1-2316-44D1-9C6A-3BBA057785DE}" xr6:coauthVersionLast="47" xr6:coauthVersionMax="47" xr10:uidLastSave="{40459E7C-E3F7-437E-A564-DFFE992D8302}"/>
  <bookViews>
    <workbookView xWindow="-120" yWindow="-120" windowWidth="29040" windowHeight="15720" tabRatio="681" xr2:uid="{00000000-000D-0000-FFFF-FFFF00000000}"/>
  </bookViews>
  <sheets>
    <sheet name="Commentaires" sheetId="26" r:id="rId1"/>
    <sheet name="Détail des budgets (écritures)" sheetId="13" r:id="rId2"/>
    <sheet name="Bilan prévisionnel" sheetId="16" r:id="rId3"/>
    <sheet name="Résultat prévisionnel" sheetId="11" r:id="rId4"/>
    <sheet name="Plan comptable" sheetId="2" r:id="rId5"/>
    <sheet name="Activité" sheetId="14" r:id="rId6"/>
    <sheet name="Tiers" sheetId="18" r:id="rId7"/>
    <sheet name="Base comptes développé" sheetId="15" state="hidden" r:id="rId8"/>
    <sheet name="Bilan Base av repart" sheetId="12" state="hidden" r:id="rId9"/>
    <sheet name="matériel" sheetId="21" state="hidden" r:id="rId10"/>
  </sheets>
  <definedNames>
    <definedName name="_xlnm._FilterDatabase" localSheetId="8" hidden="1">'Bilan Base av repart'!$A$2:$N$42</definedName>
    <definedName name="_xlnm._FilterDatabase" localSheetId="1" hidden="1">'Détail des budgets (écritures)'!$B$8:$AI$102</definedName>
    <definedName name="_xlnm._FilterDatabase" localSheetId="4" hidden="1">'Plan comptable'!$A$1:$F$159</definedName>
    <definedName name="_xlnm._FilterDatabase" localSheetId="6" hidden="1">Tiers!$A$5:$F$10</definedName>
    <definedName name="_xlnm.Print_Titles" localSheetId="1">'Détail des budgets (écritures)'!$8:$8</definedName>
    <definedName name="_xlnm.Print_Area" localSheetId="2">'Bilan prévisionnel'!$A$1:$R$30</definedName>
    <definedName name="_xlnm.Print_Area" localSheetId="3">'Résultat prévisionnel'!$A$1:$L$21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D13" i="13" s="1"/>
  <c r="AD15" i="13"/>
  <c r="AC15" i="13"/>
  <c r="AB15" i="13"/>
  <c r="AA15" i="13"/>
  <c r="Z15" i="13"/>
  <c r="Y15" i="13"/>
  <c r="X15" i="13"/>
  <c r="W15" i="13"/>
  <c r="V15" i="13"/>
  <c r="U15" i="13"/>
  <c r="T15" i="13"/>
  <c r="S15" i="13"/>
  <c r="R15" i="13"/>
  <c r="Q15" i="13"/>
  <c r="P15" i="13"/>
  <c r="O15" i="13"/>
  <c r="N15" i="13"/>
  <c r="AD14" i="13"/>
  <c r="AC14" i="13"/>
  <c r="AB14" i="13"/>
  <c r="AA14" i="13"/>
  <c r="Z14" i="13"/>
  <c r="Y14" i="13"/>
  <c r="X14" i="13"/>
  <c r="W14" i="13"/>
  <c r="V14" i="13"/>
  <c r="U14" i="13"/>
  <c r="T14" i="13"/>
  <c r="S14" i="13"/>
  <c r="R14" i="13"/>
  <c r="Q14" i="13"/>
  <c r="P14" i="13"/>
  <c r="O14" i="13"/>
  <c r="N14" i="13"/>
  <c r="AD13" i="13"/>
  <c r="AC13" i="13"/>
  <c r="AB13" i="13"/>
  <c r="AA13" i="13"/>
  <c r="Z13" i="13"/>
  <c r="Y13" i="13"/>
  <c r="X13" i="13"/>
  <c r="W13" i="13"/>
  <c r="V13" i="13"/>
  <c r="U13" i="13"/>
  <c r="T13" i="13"/>
  <c r="S13" i="13"/>
  <c r="R13" i="13"/>
  <c r="Q13" i="13"/>
  <c r="P13" i="13"/>
  <c r="O13" i="13"/>
  <c r="N13" i="13"/>
  <c r="I12" i="13"/>
  <c r="AD12" i="13" s="1"/>
  <c r="AD86" i="13"/>
  <c r="AD84" i="13"/>
  <c r="I50" i="13"/>
  <c r="H29" i="13"/>
  <c r="AD29" i="13" s="1"/>
  <c r="AD21" i="13"/>
  <c r="H95" i="13"/>
  <c r="AD95" i="13" s="1"/>
  <c r="AD92" i="13"/>
  <c r="AD91" i="13"/>
  <c r="AD96" i="13"/>
  <c r="AD100" i="13"/>
  <c r="AD99" i="13"/>
  <c r="AD98" i="13"/>
  <c r="AD97" i="13"/>
  <c r="AD94" i="13"/>
  <c r="AD93" i="13"/>
  <c r="AD90" i="13"/>
  <c r="AD89" i="13"/>
  <c r="AD88" i="13"/>
  <c r="AD87" i="13"/>
  <c r="AD85" i="13"/>
  <c r="AD83" i="13"/>
  <c r="AD82" i="13"/>
  <c r="AD81" i="13"/>
  <c r="AD80" i="13"/>
  <c r="AD79" i="13"/>
  <c r="AD62" i="13"/>
  <c r="AD61" i="13"/>
  <c r="AD60" i="13"/>
  <c r="AD58" i="13"/>
  <c r="AD52" i="13"/>
  <c r="AD51" i="13"/>
  <c r="AD49" i="13"/>
  <c r="AD48" i="13"/>
  <c r="AD46" i="13"/>
  <c r="AD45" i="13"/>
  <c r="AD44" i="13"/>
  <c r="AD43" i="13"/>
  <c r="AD42" i="13"/>
  <c r="AD41" i="13"/>
  <c r="AD40" i="13"/>
  <c r="AD39" i="13"/>
  <c r="AD37" i="13"/>
  <c r="AD35" i="13"/>
  <c r="AD33" i="13"/>
  <c r="AD32" i="13"/>
  <c r="AD31" i="13"/>
  <c r="AD28" i="13"/>
  <c r="AD27" i="13"/>
  <c r="AD26" i="13"/>
  <c r="AD25" i="13"/>
  <c r="AD24" i="13"/>
  <c r="AD23" i="13"/>
  <c r="AD22" i="13"/>
  <c r="AD20" i="13"/>
  <c r="AD19" i="13"/>
  <c r="AD18" i="13"/>
  <c r="AD17" i="13"/>
  <c r="AD16" i="13"/>
  <c r="AD11" i="13"/>
  <c r="AD10" i="13"/>
  <c r="A142" i="2"/>
  <c r="I77" i="13"/>
  <c r="AD77" i="13" s="1"/>
  <c r="H75" i="13"/>
  <c r="AD75" i="13" s="1"/>
  <c r="H63" i="13"/>
  <c r="I72" i="13"/>
  <c r="AD72" i="13" s="1"/>
  <c r="H71" i="13"/>
  <c r="AD71" i="13" s="1"/>
  <c r="H74" i="13"/>
  <c r="AD74" i="13" s="1"/>
  <c r="I73" i="13"/>
  <c r="AD73" i="13" s="1"/>
  <c r="AD68" i="13"/>
  <c r="AD67" i="13"/>
  <c r="H70" i="13"/>
  <c r="AD70" i="13" s="1"/>
  <c r="I69" i="13"/>
  <c r="AD69" i="13" s="1"/>
  <c r="I55" i="13"/>
  <c r="H56" i="13" s="1"/>
  <c r="AD56" i="13" s="1"/>
  <c r="H53" i="13"/>
  <c r="H57" i="13"/>
  <c r="AD57" i="13" s="1"/>
  <c r="I59" i="13"/>
  <c r="AD59" i="13" s="1"/>
  <c r="I30" i="13" l="1"/>
  <c r="B7" i="14"/>
  <c r="AD55" i="13"/>
  <c r="I64" i="13"/>
  <c r="AD64" i="13" s="1"/>
  <c r="AD63" i="13"/>
  <c r="AD66" i="13"/>
  <c r="AD65" i="13"/>
  <c r="I54" i="13"/>
  <c r="AD54" i="13" s="1"/>
  <c r="AD53" i="13"/>
  <c r="H78" i="13"/>
  <c r="AD78" i="13" s="1"/>
  <c r="I76" i="13"/>
  <c r="AD76" i="13" s="1"/>
  <c r="C10" i="13" l="1"/>
  <c r="D10" i="13" s="1"/>
  <c r="K16" i="13"/>
  <c r="J16" i="13"/>
  <c r="J17" i="13" s="1"/>
  <c r="J18" i="13" s="1"/>
  <c r="J19" i="13" s="1"/>
  <c r="J20" i="13" s="1"/>
  <c r="J21" i="13" s="1"/>
  <c r="J22" i="13" s="1"/>
  <c r="J23" i="13" s="1"/>
  <c r="J24" i="13" s="1"/>
  <c r="J25" i="13" s="1"/>
  <c r="AD50" i="13"/>
  <c r="H47" i="13"/>
  <c r="AD47" i="13" s="1"/>
  <c r="J9" i="13"/>
  <c r="J10" i="13" s="1"/>
  <c r="J11" i="13" s="1"/>
  <c r="J12" i="13" s="1"/>
  <c r="I36" i="13"/>
  <c r="AD36" i="13" s="1"/>
  <c r="I38" i="13"/>
  <c r="AD38" i="13" s="1"/>
  <c r="H34" i="13"/>
  <c r="AD34" i="13" s="1"/>
  <c r="AD30" i="13"/>
  <c r="J26" i="13" l="1"/>
  <c r="J27" i="13" l="1"/>
  <c r="J28" i="13" s="1"/>
  <c r="J29" i="13" l="1"/>
  <c r="J30" i="13" l="1"/>
  <c r="J31" i="13" l="1"/>
  <c r="J32" i="13" l="1"/>
  <c r="J33" i="13" l="1"/>
  <c r="J34" i="13" l="1"/>
  <c r="J35" i="13" l="1"/>
  <c r="J36" i="13" l="1"/>
  <c r="J37" i="13" l="1"/>
  <c r="J38" i="13" l="1"/>
  <c r="J39" i="13" l="1"/>
  <c r="J40" i="13" l="1"/>
  <c r="J41" i="13" l="1"/>
  <c r="J42" i="13" l="1"/>
  <c r="J43" i="13" l="1"/>
  <c r="J44" i="13" l="1"/>
  <c r="J45" i="13" l="1"/>
  <c r="J46" i="13" l="1"/>
  <c r="J47" i="13" l="1"/>
  <c r="J48" i="13" l="1"/>
  <c r="J49" i="13" l="1"/>
  <c r="J50" i="13" l="1"/>
  <c r="J51" i="13" l="1"/>
  <c r="J52" i="13" l="1"/>
  <c r="J53" i="13" l="1"/>
  <c r="J54" i="13" l="1"/>
  <c r="J55" i="13" s="1"/>
  <c r="J56" i="13" s="1"/>
  <c r="J57" i="13" s="1"/>
  <c r="J58" i="13" s="1"/>
  <c r="J59" i="13" s="1"/>
  <c r="J60" i="13" s="1"/>
  <c r="J61" i="13" l="1"/>
  <c r="J62" i="13" s="1"/>
  <c r="J63" i="13"/>
  <c r="J64" i="13" s="1"/>
  <c r="J65" i="13" s="1"/>
  <c r="J66" i="13" s="1"/>
  <c r="J67" i="13" s="1"/>
  <c r="J68" i="13" s="1"/>
  <c r="J69" i="13" s="1"/>
  <c r="J70" i="13" s="1"/>
  <c r="J71" i="13" s="1"/>
  <c r="J72" i="13" s="1"/>
  <c r="J73" i="13" s="1"/>
  <c r="J74" i="13" s="1"/>
  <c r="J75" i="13" l="1"/>
  <c r="J76" i="13" l="1"/>
  <c r="J77" i="13" l="1"/>
  <c r="J78" i="13" l="1"/>
  <c r="J79" i="13" l="1"/>
  <c r="J80" i="13" l="1"/>
  <c r="J81" i="13" l="1"/>
  <c r="J82" i="13" l="1"/>
  <c r="J83" i="13" l="1"/>
  <c r="J84" i="13" l="1"/>
  <c r="J85" i="13" l="1"/>
  <c r="J86" i="13" l="1"/>
  <c r="J87" i="13" l="1"/>
  <c r="J88" i="13" s="1"/>
  <c r="J89" i="13" s="1"/>
  <c r="J90" i="13" s="1"/>
  <c r="J91" i="13" s="1"/>
  <c r="J92" i="13" s="1"/>
  <c r="J93" i="13" l="1"/>
  <c r="J94" i="13" s="1"/>
  <c r="J95" i="13" l="1"/>
  <c r="J96" i="13" l="1"/>
  <c r="J97" i="13" l="1"/>
  <c r="J98" i="13" l="1"/>
  <c r="J99" i="13" l="1"/>
  <c r="J100" i="13" l="1"/>
  <c r="AD9" i="13" l="1"/>
  <c r="H2" i="11"/>
  <c r="I3" i="16"/>
  <c r="A155" i="2"/>
  <c r="A156" i="2"/>
  <c r="A21" i="2"/>
  <c r="A22" i="2"/>
  <c r="A23" i="2"/>
  <c r="J3" i="16" l="1"/>
  <c r="I2" i="11" s="1"/>
  <c r="AD101" i="13"/>
  <c r="AE8" i="13"/>
  <c r="A101" i="2"/>
  <c r="B15" i="14"/>
  <c r="B16" i="14"/>
  <c r="B17" i="14"/>
  <c r="B18" i="14"/>
  <c r="B19" i="14"/>
  <c r="B20" i="14"/>
  <c r="B21" i="14"/>
  <c r="A93" i="2"/>
  <c r="A114" i="2"/>
  <c r="A113" i="2"/>
  <c r="A109" i="2"/>
  <c r="A140" i="2"/>
  <c r="A78" i="2"/>
  <c r="A81" i="2"/>
  <c r="A82" i="2"/>
  <c r="A83" i="2"/>
  <c r="A144" i="2"/>
  <c r="A145" i="2"/>
  <c r="A135" i="2"/>
  <c r="A136" i="2"/>
  <c r="B9" i="14" l="1"/>
  <c r="AD7" i="13"/>
  <c r="C10" i="18" l="1"/>
  <c r="C9" i="18"/>
  <c r="C8" i="18"/>
  <c r="C7" i="18"/>
  <c r="Q8" i="13"/>
  <c r="R8" i="13"/>
  <c r="S8" i="13"/>
  <c r="T8" i="13"/>
  <c r="U8" i="13"/>
  <c r="V8" i="13"/>
  <c r="W8" i="13"/>
  <c r="X8" i="13"/>
  <c r="Y8" i="13"/>
  <c r="Z8" i="13"/>
  <c r="AA8" i="13"/>
  <c r="AB8" i="13"/>
  <c r="AC8" i="13"/>
  <c r="P8" i="13"/>
  <c r="O8" i="13"/>
  <c r="N8" i="13"/>
  <c r="Y86" i="13" l="1"/>
  <c r="Y84" i="13"/>
  <c r="Q86" i="13"/>
  <c r="Q84" i="13"/>
  <c r="O86" i="13"/>
  <c r="O84" i="13"/>
  <c r="Z86" i="13"/>
  <c r="Z84" i="13"/>
  <c r="R86" i="13"/>
  <c r="R84" i="13"/>
  <c r="N86" i="13"/>
  <c r="N84" i="13"/>
  <c r="X84" i="13"/>
  <c r="X86" i="13"/>
  <c r="W86" i="13"/>
  <c r="W84" i="13"/>
  <c r="P84" i="13"/>
  <c r="P86" i="13"/>
  <c r="V86" i="13"/>
  <c r="V84" i="13"/>
  <c r="U86" i="13"/>
  <c r="U84" i="13"/>
  <c r="T84" i="13"/>
  <c r="T86" i="13"/>
  <c r="AC84" i="13"/>
  <c r="AC86" i="13"/>
  <c r="AB84" i="13"/>
  <c r="AB86" i="13"/>
  <c r="AA84" i="13"/>
  <c r="AA86" i="13"/>
  <c r="S84" i="13"/>
  <c r="S86" i="13"/>
  <c r="R92" i="13"/>
  <c r="R91" i="13"/>
  <c r="Q91" i="13"/>
  <c r="Q92" i="13"/>
  <c r="Y91" i="13"/>
  <c r="Y92" i="13"/>
  <c r="X92" i="13"/>
  <c r="X91" i="13"/>
  <c r="Z91" i="13"/>
  <c r="Z92" i="13"/>
  <c r="O92" i="13"/>
  <c r="O91" i="13"/>
  <c r="W92" i="13"/>
  <c r="W91" i="13"/>
  <c r="V92" i="13"/>
  <c r="V91" i="13"/>
  <c r="N92" i="13"/>
  <c r="N91" i="13"/>
  <c r="AC92" i="13"/>
  <c r="AC91" i="13"/>
  <c r="T92" i="13"/>
  <c r="T91" i="13"/>
  <c r="P91" i="13"/>
  <c r="P92" i="13"/>
  <c r="AB92" i="13"/>
  <c r="AB91" i="13"/>
  <c r="AA92" i="13"/>
  <c r="AA91" i="13"/>
  <c r="S92" i="13"/>
  <c r="S91" i="13"/>
  <c r="U91" i="13"/>
  <c r="U92" i="13"/>
  <c r="Z94" i="13"/>
  <c r="Z87" i="13"/>
  <c r="Z77" i="13"/>
  <c r="Z69" i="13"/>
  <c r="Z96" i="13"/>
  <c r="Z85" i="13"/>
  <c r="Z76" i="13"/>
  <c r="Z68" i="13"/>
  <c r="Z90" i="13"/>
  <c r="Z82" i="13"/>
  <c r="Z74" i="13"/>
  <c r="Z66" i="13"/>
  <c r="Z100" i="13"/>
  <c r="Z89" i="13"/>
  <c r="Z81" i="13"/>
  <c r="Z73" i="13"/>
  <c r="Z65" i="13"/>
  <c r="Z95" i="13"/>
  <c r="Z93" i="13"/>
  <c r="Z83" i="13"/>
  <c r="Z71" i="13"/>
  <c r="Z57" i="13"/>
  <c r="Z51" i="13"/>
  <c r="Z70" i="13"/>
  <c r="Z56" i="13"/>
  <c r="Z50" i="13"/>
  <c r="Z67" i="13"/>
  <c r="Z63" i="13"/>
  <c r="Z55" i="13"/>
  <c r="Z49" i="13"/>
  <c r="Z98" i="13"/>
  <c r="Z79" i="13"/>
  <c r="Z61" i="13"/>
  <c r="Z53" i="13"/>
  <c r="Z78" i="13"/>
  <c r="Z58" i="13"/>
  <c r="Z42" i="13"/>
  <c r="Z36" i="13"/>
  <c r="Z28" i="13"/>
  <c r="Z20" i="13"/>
  <c r="Z97" i="13"/>
  <c r="Z88" i="13"/>
  <c r="Z54" i="13"/>
  <c r="Z41" i="13"/>
  <c r="Z35" i="13"/>
  <c r="Z27" i="13"/>
  <c r="Z19" i="13"/>
  <c r="Z10" i="13"/>
  <c r="Z72" i="13"/>
  <c r="Z40" i="13"/>
  <c r="Z34" i="13"/>
  <c r="Z26" i="13"/>
  <c r="Z18" i="13"/>
  <c r="Z52" i="13"/>
  <c r="Z48" i="13"/>
  <c r="Z32" i="13"/>
  <c r="Z24" i="13"/>
  <c r="Z16" i="13"/>
  <c r="Z80" i="13"/>
  <c r="Z44" i="13"/>
  <c r="Z30" i="13"/>
  <c r="Z75" i="13"/>
  <c r="Z31" i="13"/>
  <c r="Z23" i="13"/>
  <c r="Z99" i="13"/>
  <c r="Z60" i="13"/>
  <c r="Z38" i="13"/>
  <c r="Z22" i="13"/>
  <c r="Z62" i="13"/>
  <c r="Z59" i="13"/>
  <c r="Z46" i="13"/>
  <c r="Z17" i="13"/>
  <c r="Z39" i="13"/>
  <c r="Z43" i="13"/>
  <c r="Z33" i="13"/>
  <c r="Z29" i="13"/>
  <c r="Z21" i="13"/>
  <c r="Z47" i="13"/>
  <c r="Z37" i="13"/>
  <c r="Z11" i="13"/>
  <c r="Z64" i="13"/>
  <c r="Z45" i="13"/>
  <c r="Z25" i="13"/>
  <c r="Z12" i="13"/>
  <c r="R94" i="13"/>
  <c r="R87" i="13"/>
  <c r="R77" i="13"/>
  <c r="R69" i="13"/>
  <c r="R96" i="13"/>
  <c r="R85" i="13"/>
  <c r="R76" i="13"/>
  <c r="R68" i="13"/>
  <c r="R90" i="13"/>
  <c r="R82" i="13"/>
  <c r="R74" i="13"/>
  <c r="R66" i="13"/>
  <c r="R100" i="13"/>
  <c r="R89" i="13"/>
  <c r="R81" i="13"/>
  <c r="R73" i="13"/>
  <c r="R65" i="13"/>
  <c r="R98" i="13"/>
  <c r="R79" i="13"/>
  <c r="R57" i="13"/>
  <c r="R51" i="13"/>
  <c r="R78" i="13"/>
  <c r="R64" i="13"/>
  <c r="R56" i="13"/>
  <c r="R50" i="13"/>
  <c r="R97" i="13"/>
  <c r="R88" i="13"/>
  <c r="R75" i="13"/>
  <c r="R63" i="13"/>
  <c r="R55" i="13"/>
  <c r="R49" i="13"/>
  <c r="R95" i="13"/>
  <c r="R93" i="13"/>
  <c r="R83" i="13"/>
  <c r="R71" i="13"/>
  <c r="R61" i="13"/>
  <c r="R53" i="13"/>
  <c r="R52" i="13"/>
  <c r="R46" i="13"/>
  <c r="R42" i="13"/>
  <c r="R36" i="13"/>
  <c r="R28" i="13"/>
  <c r="R20" i="13"/>
  <c r="R99" i="13"/>
  <c r="R80" i="13"/>
  <c r="R67" i="13"/>
  <c r="R48" i="13"/>
  <c r="R41" i="13"/>
  <c r="R35" i="13"/>
  <c r="R27" i="13"/>
  <c r="R19" i="13"/>
  <c r="R10" i="13"/>
  <c r="R60" i="13"/>
  <c r="R40" i="13"/>
  <c r="R34" i="13"/>
  <c r="R26" i="13"/>
  <c r="R18" i="13"/>
  <c r="R70" i="13"/>
  <c r="R58" i="13"/>
  <c r="R47" i="13"/>
  <c r="R32" i="13"/>
  <c r="R24" i="13"/>
  <c r="R16" i="13"/>
  <c r="R38" i="13"/>
  <c r="R22" i="13"/>
  <c r="R54" i="13"/>
  <c r="R45" i="13"/>
  <c r="R31" i="13"/>
  <c r="R23" i="13"/>
  <c r="R44" i="13"/>
  <c r="R30" i="13"/>
  <c r="R25" i="13"/>
  <c r="R11" i="13"/>
  <c r="R43" i="13"/>
  <c r="R33" i="13"/>
  <c r="R12" i="13"/>
  <c r="R37" i="13"/>
  <c r="R62" i="13"/>
  <c r="R59" i="13"/>
  <c r="R29" i="13"/>
  <c r="R21" i="13"/>
  <c r="R17" i="13"/>
  <c r="R72" i="13"/>
  <c r="R39" i="13"/>
  <c r="Y97" i="13"/>
  <c r="Y88" i="13"/>
  <c r="Y78" i="13"/>
  <c r="Y70" i="13"/>
  <c r="Y94" i="13"/>
  <c r="Y87" i="13"/>
  <c r="Y77" i="13"/>
  <c r="Y69" i="13"/>
  <c r="Y95" i="13"/>
  <c r="Y93" i="13"/>
  <c r="Y83" i="13"/>
  <c r="Y75" i="13"/>
  <c r="Y67" i="13"/>
  <c r="Y90" i="13"/>
  <c r="Y82" i="13"/>
  <c r="Y74" i="13"/>
  <c r="Y66" i="13"/>
  <c r="Y96" i="13"/>
  <c r="Y85" i="13"/>
  <c r="Y72" i="13"/>
  <c r="Y58" i="13"/>
  <c r="Y52" i="13"/>
  <c r="Y71" i="13"/>
  <c r="Y57" i="13"/>
  <c r="Y51" i="13"/>
  <c r="Y100" i="13"/>
  <c r="Y89" i="13"/>
  <c r="Y81" i="13"/>
  <c r="Y68" i="13"/>
  <c r="Y56" i="13"/>
  <c r="Y50" i="13"/>
  <c r="Y99" i="13"/>
  <c r="Y80" i="13"/>
  <c r="Y64" i="13"/>
  <c r="Y62" i="13"/>
  <c r="Y54" i="13"/>
  <c r="Y59" i="13"/>
  <c r="Y47" i="13"/>
  <c r="Y45" i="13"/>
  <c r="Y43" i="13"/>
  <c r="Y37" i="13"/>
  <c r="Y29" i="13"/>
  <c r="Y21" i="13"/>
  <c r="Y11" i="13"/>
  <c r="Y76" i="13"/>
  <c r="Y55" i="13"/>
  <c r="Y42" i="13"/>
  <c r="Y36" i="13"/>
  <c r="Y28" i="13"/>
  <c r="Y20" i="13"/>
  <c r="Y53" i="13"/>
  <c r="Y49" i="13"/>
  <c r="Y41" i="13"/>
  <c r="Y35" i="13"/>
  <c r="Y27" i="13"/>
  <c r="Y19" i="13"/>
  <c r="Y10" i="13"/>
  <c r="Y98" i="13"/>
  <c r="Y79" i="13"/>
  <c r="Y46" i="13"/>
  <c r="Y39" i="13"/>
  <c r="Y33" i="13"/>
  <c r="Y25" i="13"/>
  <c r="Y17" i="13"/>
  <c r="Y73" i="13"/>
  <c r="Y31" i="13"/>
  <c r="Y61" i="13"/>
  <c r="Y48" i="13"/>
  <c r="Y32" i="13"/>
  <c r="Y24" i="13"/>
  <c r="Y16" i="13"/>
  <c r="Y23" i="13"/>
  <c r="Y63" i="13"/>
  <c r="Y44" i="13"/>
  <c r="Y34" i="13"/>
  <c r="Y18" i="13"/>
  <c r="Y60" i="13"/>
  <c r="Y38" i="13"/>
  <c r="Y26" i="13"/>
  <c r="Y40" i="13"/>
  <c r="Y12" i="13"/>
  <c r="Y65" i="13"/>
  <c r="Y30" i="13"/>
  <c r="Y22" i="13"/>
  <c r="Q97" i="13"/>
  <c r="Q88" i="13"/>
  <c r="Q78" i="13"/>
  <c r="Q70" i="13"/>
  <c r="Q94" i="13"/>
  <c r="Q87" i="13"/>
  <c r="Q77" i="13"/>
  <c r="Q69" i="13"/>
  <c r="Q95" i="13"/>
  <c r="Q93" i="13"/>
  <c r="Q83" i="13"/>
  <c r="Q75" i="13"/>
  <c r="Q67" i="13"/>
  <c r="Q90" i="13"/>
  <c r="Q82" i="13"/>
  <c r="Q74" i="13"/>
  <c r="Q66" i="13"/>
  <c r="Q99" i="13"/>
  <c r="Q80" i="13"/>
  <c r="Q58" i="13"/>
  <c r="Q52" i="13"/>
  <c r="Q98" i="13"/>
  <c r="Q79" i="13"/>
  <c r="Q57" i="13"/>
  <c r="Q51" i="13"/>
  <c r="Q76" i="13"/>
  <c r="Q64" i="13"/>
  <c r="Q56" i="13"/>
  <c r="Q50" i="13"/>
  <c r="Q96" i="13"/>
  <c r="Q85" i="13"/>
  <c r="Q72" i="13"/>
  <c r="Q62" i="13"/>
  <c r="Q54" i="13"/>
  <c r="Q71" i="13"/>
  <c r="Q43" i="13"/>
  <c r="Q37" i="13"/>
  <c r="Q29" i="13"/>
  <c r="Q21" i="13"/>
  <c r="Q11" i="13"/>
  <c r="Q61" i="13"/>
  <c r="Q46" i="13"/>
  <c r="Q42" i="13"/>
  <c r="Q36" i="13"/>
  <c r="Q28" i="13"/>
  <c r="Q20" i="13"/>
  <c r="Q65" i="13"/>
  <c r="Q48" i="13"/>
  <c r="Q41" i="13"/>
  <c r="Q35" i="13"/>
  <c r="Q27" i="13"/>
  <c r="Q19" i="13"/>
  <c r="Q10" i="13"/>
  <c r="Q59" i="13"/>
  <c r="Q39" i="13"/>
  <c r="Q33" i="13"/>
  <c r="Q25" i="13"/>
  <c r="Q17" i="13"/>
  <c r="Q53" i="13"/>
  <c r="Q23" i="13"/>
  <c r="Q68" i="13"/>
  <c r="Q55" i="13"/>
  <c r="Q47" i="13"/>
  <c r="Q32" i="13"/>
  <c r="Q24" i="13"/>
  <c r="Q16" i="13"/>
  <c r="Q45" i="13"/>
  <c r="Q31" i="13"/>
  <c r="Q30" i="13"/>
  <c r="Q22" i="13"/>
  <c r="Q38" i="13"/>
  <c r="Q100" i="13"/>
  <c r="Q89" i="13"/>
  <c r="Q81" i="13"/>
  <c r="Q63" i="13"/>
  <c r="Q40" i="13"/>
  <c r="Q49" i="13"/>
  <c r="Q60" i="13"/>
  <c r="Q12" i="13"/>
  <c r="Q73" i="13"/>
  <c r="Q26" i="13"/>
  <c r="Q44" i="13"/>
  <c r="Q34" i="13"/>
  <c r="Q18" i="13"/>
  <c r="N100" i="13"/>
  <c r="N89" i="13"/>
  <c r="N81" i="13"/>
  <c r="N73" i="13"/>
  <c r="N65" i="13"/>
  <c r="N99" i="13"/>
  <c r="N80" i="13"/>
  <c r="N72" i="13"/>
  <c r="N97" i="13"/>
  <c r="N88" i="13"/>
  <c r="N78" i="13"/>
  <c r="N70" i="13"/>
  <c r="N94" i="13"/>
  <c r="N87" i="13"/>
  <c r="N77" i="13"/>
  <c r="N69" i="13"/>
  <c r="N67" i="13"/>
  <c r="N61" i="13"/>
  <c r="N53" i="13"/>
  <c r="N47" i="13"/>
  <c r="N66" i="13"/>
  <c r="N60" i="13"/>
  <c r="N46" i="13"/>
  <c r="N98" i="13"/>
  <c r="N79" i="13"/>
  <c r="N59" i="13"/>
  <c r="N75" i="13"/>
  <c r="N57" i="13"/>
  <c r="N64" i="13"/>
  <c r="N54" i="13"/>
  <c r="N32" i="13"/>
  <c r="N24" i="13"/>
  <c r="N16" i="13"/>
  <c r="N71" i="13"/>
  <c r="N63" i="13"/>
  <c r="N52" i="13"/>
  <c r="N45" i="13"/>
  <c r="N31" i="13"/>
  <c r="N23" i="13"/>
  <c r="N95" i="13"/>
  <c r="N93" i="13"/>
  <c r="N83" i="13"/>
  <c r="N62" i="13"/>
  <c r="N49" i="13"/>
  <c r="N44" i="13"/>
  <c r="N38" i="13"/>
  <c r="N30" i="13"/>
  <c r="N22" i="13"/>
  <c r="N12" i="13"/>
  <c r="N74" i="13"/>
  <c r="N51" i="13"/>
  <c r="N42" i="13"/>
  <c r="N36" i="13"/>
  <c r="N28" i="13"/>
  <c r="N20" i="13"/>
  <c r="N68" i="13"/>
  <c r="N56" i="13"/>
  <c r="N40" i="13"/>
  <c r="N34" i="13"/>
  <c r="N96" i="13"/>
  <c r="N85" i="13"/>
  <c r="N58" i="13"/>
  <c r="N48" i="13"/>
  <c r="N41" i="13"/>
  <c r="N35" i="13"/>
  <c r="N27" i="13"/>
  <c r="N19" i="13"/>
  <c r="N10" i="13"/>
  <c r="N26" i="13"/>
  <c r="N50" i="13"/>
  <c r="N37" i="13"/>
  <c r="N76" i="13"/>
  <c r="N25" i="13"/>
  <c r="N11" i="13"/>
  <c r="N82" i="13"/>
  <c r="N18" i="13"/>
  <c r="N43" i="13"/>
  <c r="N33" i="13"/>
  <c r="N29" i="13"/>
  <c r="N21" i="13"/>
  <c r="N55" i="13"/>
  <c r="N39" i="13"/>
  <c r="N17" i="13"/>
  <c r="N90" i="13"/>
  <c r="X98" i="13"/>
  <c r="X79" i="13"/>
  <c r="X71" i="13"/>
  <c r="X97" i="13"/>
  <c r="X88" i="13"/>
  <c r="X78" i="13"/>
  <c r="X70" i="13"/>
  <c r="X96" i="13"/>
  <c r="X85" i="13"/>
  <c r="X76" i="13"/>
  <c r="X68" i="13"/>
  <c r="X95" i="13"/>
  <c r="X93" i="13"/>
  <c r="X83" i="13"/>
  <c r="X75" i="13"/>
  <c r="X67" i="13"/>
  <c r="X94" i="13"/>
  <c r="X87" i="13"/>
  <c r="X73" i="13"/>
  <c r="X59" i="13"/>
  <c r="X90" i="13"/>
  <c r="X82" i="13"/>
  <c r="X72" i="13"/>
  <c r="X58" i="13"/>
  <c r="X52" i="13"/>
  <c r="X69" i="13"/>
  <c r="X57" i="13"/>
  <c r="X51" i="13"/>
  <c r="X65" i="13"/>
  <c r="X63" i="13"/>
  <c r="X55" i="13"/>
  <c r="X60" i="13"/>
  <c r="X50" i="13"/>
  <c r="X44" i="13"/>
  <c r="X38" i="13"/>
  <c r="X30" i="13"/>
  <c r="X22" i="13"/>
  <c r="X12" i="13"/>
  <c r="X100" i="13"/>
  <c r="X89" i="13"/>
  <c r="X81" i="13"/>
  <c r="X56" i="13"/>
  <c r="X47" i="13"/>
  <c r="X45" i="13"/>
  <c r="X43" i="13"/>
  <c r="X37" i="13"/>
  <c r="X29" i="13"/>
  <c r="X21" i="13"/>
  <c r="X11" i="13"/>
  <c r="X74" i="13"/>
  <c r="X54" i="13"/>
  <c r="X42" i="13"/>
  <c r="X36" i="13"/>
  <c r="X28" i="13"/>
  <c r="X20" i="13"/>
  <c r="X64" i="13"/>
  <c r="X62" i="13"/>
  <c r="X40" i="13"/>
  <c r="X34" i="13"/>
  <c r="X26" i="13"/>
  <c r="X18" i="13"/>
  <c r="X61" i="13"/>
  <c r="X48" i="13"/>
  <c r="X77" i="13"/>
  <c r="X46" i="13"/>
  <c r="X39" i="13"/>
  <c r="X33" i="13"/>
  <c r="X25" i="13"/>
  <c r="X17" i="13"/>
  <c r="X32" i="13"/>
  <c r="X24" i="13"/>
  <c r="X80" i="13"/>
  <c r="X53" i="13"/>
  <c r="X23" i="13"/>
  <c r="X16" i="13"/>
  <c r="X49" i="13"/>
  <c r="X41" i="13"/>
  <c r="X31" i="13"/>
  <c r="X99" i="13"/>
  <c r="X66" i="13"/>
  <c r="X10" i="13"/>
  <c r="X27" i="13"/>
  <c r="X19" i="13"/>
  <c r="X35" i="13"/>
  <c r="O99" i="13"/>
  <c r="O80" i="13"/>
  <c r="O72" i="13"/>
  <c r="O98" i="13"/>
  <c r="O79" i="13"/>
  <c r="O71" i="13"/>
  <c r="O94" i="13"/>
  <c r="O87" i="13"/>
  <c r="O77" i="13"/>
  <c r="O69" i="13"/>
  <c r="O96" i="13"/>
  <c r="O85" i="13"/>
  <c r="O76" i="13"/>
  <c r="O68" i="13"/>
  <c r="O100" i="13"/>
  <c r="O89" i="13"/>
  <c r="O81" i="13"/>
  <c r="O66" i="13"/>
  <c r="O60" i="13"/>
  <c r="O46" i="13"/>
  <c r="O65" i="13"/>
  <c r="O59" i="13"/>
  <c r="O78" i="13"/>
  <c r="O58" i="13"/>
  <c r="O52" i="13"/>
  <c r="O74" i="13"/>
  <c r="O64" i="13"/>
  <c r="O56" i="13"/>
  <c r="O73" i="13"/>
  <c r="O63" i="13"/>
  <c r="O53" i="13"/>
  <c r="O45" i="13"/>
  <c r="O31" i="13"/>
  <c r="O23" i="13"/>
  <c r="O95" i="13"/>
  <c r="O93" i="13"/>
  <c r="O83" i="13"/>
  <c r="O62" i="13"/>
  <c r="O49" i="13"/>
  <c r="O44" i="13"/>
  <c r="O38" i="13"/>
  <c r="O30" i="13"/>
  <c r="O22" i="13"/>
  <c r="O12" i="13"/>
  <c r="O67" i="13"/>
  <c r="O43" i="13"/>
  <c r="O37" i="13"/>
  <c r="O29" i="13"/>
  <c r="O21" i="13"/>
  <c r="O11" i="13"/>
  <c r="O48" i="13"/>
  <c r="O41" i="13"/>
  <c r="O35" i="13"/>
  <c r="O27" i="13"/>
  <c r="O19" i="13"/>
  <c r="O10" i="13"/>
  <c r="O55" i="13"/>
  <c r="O50" i="13"/>
  <c r="O39" i="13"/>
  <c r="O33" i="13"/>
  <c r="O70" i="13"/>
  <c r="O57" i="13"/>
  <c r="O40" i="13"/>
  <c r="O34" i="13"/>
  <c r="O26" i="13"/>
  <c r="O18" i="13"/>
  <c r="O90" i="13"/>
  <c r="O82" i="13"/>
  <c r="O25" i="13"/>
  <c r="O54" i="13"/>
  <c r="O97" i="13"/>
  <c r="O47" i="13"/>
  <c r="O88" i="13"/>
  <c r="O75" i="13"/>
  <c r="O28" i="13"/>
  <c r="O20" i="13"/>
  <c r="O42" i="13"/>
  <c r="O32" i="13"/>
  <c r="O36" i="13"/>
  <c r="O51" i="13"/>
  <c r="O17" i="13"/>
  <c r="O16" i="13"/>
  <c r="O24" i="13"/>
  <c r="O61" i="13"/>
  <c r="P98" i="13"/>
  <c r="P79" i="13"/>
  <c r="P71" i="13"/>
  <c r="P97" i="13"/>
  <c r="P88" i="13"/>
  <c r="P78" i="13"/>
  <c r="P70" i="13"/>
  <c r="P96" i="13"/>
  <c r="P85" i="13"/>
  <c r="P76" i="13"/>
  <c r="P68" i="13"/>
  <c r="P95" i="13"/>
  <c r="P93" i="13"/>
  <c r="P83" i="13"/>
  <c r="P75" i="13"/>
  <c r="P67" i="13"/>
  <c r="P65" i="13"/>
  <c r="P59" i="13"/>
  <c r="P99" i="13"/>
  <c r="P80" i="13"/>
  <c r="P58" i="13"/>
  <c r="P52" i="13"/>
  <c r="P77" i="13"/>
  <c r="P57" i="13"/>
  <c r="P51" i="13"/>
  <c r="P94" i="13"/>
  <c r="P87" i="13"/>
  <c r="P73" i="13"/>
  <c r="P63" i="13"/>
  <c r="P55" i="13"/>
  <c r="P62" i="13"/>
  <c r="P49" i="13"/>
  <c r="P44" i="13"/>
  <c r="P38" i="13"/>
  <c r="P30" i="13"/>
  <c r="P22" i="13"/>
  <c r="P12" i="13"/>
  <c r="P69" i="13"/>
  <c r="P43" i="13"/>
  <c r="P37" i="13"/>
  <c r="P29" i="13"/>
  <c r="P21" i="13"/>
  <c r="P11" i="13"/>
  <c r="P61" i="13"/>
  <c r="P46" i="13"/>
  <c r="P42" i="13"/>
  <c r="P36" i="13"/>
  <c r="P28" i="13"/>
  <c r="P20" i="13"/>
  <c r="P100" i="13"/>
  <c r="P89" i="13"/>
  <c r="P81" i="13"/>
  <c r="P72" i="13"/>
  <c r="P60" i="13"/>
  <c r="P40" i="13"/>
  <c r="P34" i="13"/>
  <c r="P26" i="13"/>
  <c r="P18" i="13"/>
  <c r="P66" i="13"/>
  <c r="P47" i="13"/>
  <c r="P32" i="13"/>
  <c r="P24" i="13"/>
  <c r="P90" i="13"/>
  <c r="P82" i="13"/>
  <c r="P56" i="13"/>
  <c r="P50" i="13"/>
  <c r="P39" i="13"/>
  <c r="P33" i="13"/>
  <c r="P25" i="13"/>
  <c r="P17" i="13"/>
  <c r="P54" i="13"/>
  <c r="P45" i="13"/>
  <c r="P19" i="13"/>
  <c r="P74" i="13"/>
  <c r="P23" i="13"/>
  <c r="P35" i="13"/>
  <c r="P64" i="13"/>
  <c r="P10" i="13"/>
  <c r="P53" i="13"/>
  <c r="P27" i="13"/>
  <c r="P41" i="13"/>
  <c r="P31" i="13"/>
  <c r="P16" i="13"/>
  <c r="P48" i="13"/>
  <c r="V100" i="13"/>
  <c r="V89" i="13"/>
  <c r="V81" i="13"/>
  <c r="V73" i="13"/>
  <c r="V65" i="13"/>
  <c r="V99" i="13"/>
  <c r="V80" i="13"/>
  <c r="V72" i="13"/>
  <c r="V64" i="13"/>
  <c r="V97" i="13"/>
  <c r="V88" i="13"/>
  <c r="V78" i="13"/>
  <c r="V70" i="13"/>
  <c r="V94" i="13"/>
  <c r="V87" i="13"/>
  <c r="V77" i="13"/>
  <c r="V69" i="13"/>
  <c r="V75" i="13"/>
  <c r="V61" i="13"/>
  <c r="V53" i="13"/>
  <c r="V47" i="13"/>
  <c r="V96" i="13"/>
  <c r="V85" i="13"/>
  <c r="V74" i="13"/>
  <c r="V60" i="13"/>
  <c r="V46" i="13"/>
  <c r="V95" i="13"/>
  <c r="V93" i="13"/>
  <c r="V83" i="13"/>
  <c r="V71" i="13"/>
  <c r="V59" i="13"/>
  <c r="V45" i="13"/>
  <c r="V67" i="13"/>
  <c r="V57" i="13"/>
  <c r="V48" i="13"/>
  <c r="V32" i="13"/>
  <c r="V24" i="13"/>
  <c r="V16" i="13"/>
  <c r="V58" i="13"/>
  <c r="V31" i="13"/>
  <c r="V23" i="13"/>
  <c r="V76" i="13"/>
  <c r="V56" i="13"/>
  <c r="V50" i="13"/>
  <c r="V44" i="13"/>
  <c r="V38" i="13"/>
  <c r="V30" i="13"/>
  <c r="V22" i="13"/>
  <c r="V12" i="13"/>
  <c r="V90" i="13"/>
  <c r="V82" i="13"/>
  <c r="V66" i="13"/>
  <c r="V54" i="13"/>
  <c r="V42" i="13"/>
  <c r="V36" i="13"/>
  <c r="V28" i="13"/>
  <c r="V20" i="13"/>
  <c r="V34" i="13"/>
  <c r="V98" i="13"/>
  <c r="V79" i="13"/>
  <c r="V63" i="13"/>
  <c r="V52" i="13"/>
  <c r="V49" i="13"/>
  <c r="V41" i="13"/>
  <c r="V35" i="13"/>
  <c r="V27" i="13"/>
  <c r="V19" i="13"/>
  <c r="V10" i="13"/>
  <c r="V62" i="13"/>
  <c r="V40" i="13"/>
  <c r="V26" i="13"/>
  <c r="V43" i="13"/>
  <c r="V33" i="13"/>
  <c r="V21" i="13"/>
  <c r="V29" i="13"/>
  <c r="V17" i="13"/>
  <c r="V25" i="13"/>
  <c r="V68" i="13"/>
  <c r="V51" i="13"/>
  <c r="V39" i="13"/>
  <c r="V18" i="13"/>
  <c r="V55" i="13"/>
  <c r="V37" i="13"/>
  <c r="V11" i="13"/>
  <c r="AC90" i="13"/>
  <c r="AC82" i="13"/>
  <c r="AC74" i="13"/>
  <c r="AC66" i="13"/>
  <c r="AC100" i="13"/>
  <c r="AC89" i="13"/>
  <c r="AC81" i="13"/>
  <c r="AC73" i="13"/>
  <c r="AC65" i="13"/>
  <c r="AC98" i="13"/>
  <c r="AC79" i="13"/>
  <c r="AC71" i="13"/>
  <c r="AC97" i="13"/>
  <c r="AC88" i="13"/>
  <c r="AC78" i="13"/>
  <c r="AC70" i="13"/>
  <c r="AC68" i="13"/>
  <c r="AC62" i="13"/>
  <c r="AC54" i="13"/>
  <c r="AC48" i="13"/>
  <c r="AC67" i="13"/>
  <c r="AC61" i="13"/>
  <c r="AC53" i="13"/>
  <c r="AC47" i="13"/>
  <c r="AC99" i="13"/>
  <c r="AC80" i="13"/>
  <c r="AC64" i="13"/>
  <c r="AC60" i="13"/>
  <c r="AC46" i="13"/>
  <c r="AC76" i="13"/>
  <c r="AC58" i="13"/>
  <c r="AC52" i="13"/>
  <c r="AC55" i="13"/>
  <c r="AC39" i="13"/>
  <c r="AC33" i="13"/>
  <c r="AC25" i="13"/>
  <c r="AC17" i="13"/>
  <c r="AC72" i="13"/>
  <c r="AC49" i="13"/>
  <c r="AC32" i="13"/>
  <c r="AC24" i="13"/>
  <c r="AC16" i="13"/>
  <c r="AC96" i="13"/>
  <c r="AC85" i="13"/>
  <c r="AC63" i="13"/>
  <c r="AC31" i="13"/>
  <c r="AC23" i="13"/>
  <c r="AC75" i="13"/>
  <c r="AC45" i="13"/>
  <c r="AC43" i="13"/>
  <c r="AC37" i="13"/>
  <c r="AC29" i="13"/>
  <c r="AC21" i="13"/>
  <c r="AC11" i="13"/>
  <c r="AC57" i="13"/>
  <c r="AC41" i="13"/>
  <c r="AC27" i="13"/>
  <c r="AC19" i="13"/>
  <c r="AC94" i="13"/>
  <c r="AC87" i="13"/>
  <c r="AC59" i="13"/>
  <c r="AC42" i="13"/>
  <c r="AC36" i="13"/>
  <c r="AC28" i="13"/>
  <c r="AC20" i="13"/>
  <c r="AC69" i="13"/>
  <c r="AC50" i="13"/>
  <c r="AC35" i="13"/>
  <c r="AC38" i="13"/>
  <c r="AC51" i="13"/>
  <c r="AC26" i="13"/>
  <c r="AC77" i="13"/>
  <c r="AC56" i="13"/>
  <c r="AC44" i="13"/>
  <c r="AC34" i="13"/>
  <c r="AC18" i="13"/>
  <c r="AC10" i="13"/>
  <c r="AC95" i="13"/>
  <c r="AC93" i="13"/>
  <c r="AC83" i="13"/>
  <c r="AC30" i="13"/>
  <c r="AC22" i="13"/>
  <c r="AC12" i="13"/>
  <c r="AC40" i="13"/>
  <c r="U90" i="13"/>
  <c r="U82" i="13"/>
  <c r="U74" i="13"/>
  <c r="U66" i="13"/>
  <c r="U100" i="13"/>
  <c r="U89" i="13"/>
  <c r="U81" i="13"/>
  <c r="U73" i="13"/>
  <c r="U65" i="13"/>
  <c r="U98" i="13"/>
  <c r="U79" i="13"/>
  <c r="U71" i="13"/>
  <c r="U97" i="13"/>
  <c r="U88" i="13"/>
  <c r="U78" i="13"/>
  <c r="U70" i="13"/>
  <c r="U76" i="13"/>
  <c r="U62" i="13"/>
  <c r="U54" i="13"/>
  <c r="U48" i="13"/>
  <c r="U94" i="13"/>
  <c r="U87" i="13"/>
  <c r="U75" i="13"/>
  <c r="U61" i="13"/>
  <c r="U53" i="13"/>
  <c r="U47" i="13"/>
  <c r="U96" i="13"/>
  <c r="U85" i="13"/>
  <c r="U72" i="13"/>
  <c r="U60" i="13"/>
  <c r="U46" i="13"/>
  <c r="U68" i="13"/>
  <c r="U58" i="13"/>
  <c r="U52" i="13"/>
  <c r="U95" i="13"/>
  <c r="U99" i="13"/>
  <c r="U93" i="13"/>
  <c r="U83" i="13"/>
  <c r="U80" i="13"/>
  <c r="U67" i="13"/>
  <c r="U51" i="13"/>
  <c r="U39" i="13"/>
  <c r="U33" i="13"/>
  <c r="U25" i="13"/>
  <c r="U17" i="13"/>
  <c r="U59" i="13"/>
  <c r="U32" i="13"/>
  <c r="U24" i="13"/>
  <c r="U16" i="13"/>
  <c r="U57" i="13"/>
  <c r="U45" i="13"/>
  <c r="U31" i="13"/>
  <c r="U23" i="13"/>
  <c r="U55" i="13"/>
  <c r="U43" i="13"/>
  <c r="U37" i="13"/>
  <c r="U29" i="13"/>
  <c r="U21" i="13"/>
  <c r="U11" i="13"/>
  <c r="U77" i="13"/>
  <c r="U63" i="13"/>
  <c r="U35" i="13"/>
  <c r="U64" i="13"/>
  <c r="U42" i="13"/>
  <c r="U36" i="13"/>
  <c r="U28" i="13"/>
  <c r="U20" i="13"/>
  <c r="U49" i="13"/>
  <c r="U41" i="13"/>
  <c r="U27" i="13"/>
  <c r="U40" i="13"/>
  <c r="U12" i="13"/>
  <c r="U56" i="13"/>
  <c r="U26" i="13"/>
  <c r="U69" i="13"/>
  <c r="U50" i="13"/>
  <c r="U38" i="13"/>
  <c r="U22" i="13"/>
  <c r="U44" i="13"/>
  <c r="U34" i="13"/>
  <c r="U18" i="13"/>
  <c r="U10" i="13"/>
  <c r="U19" i="13"/>
  <c r="U30" i="13"/>
  <c r="W99" i="13"/>
  <c r="W80" i="13"/>
  <c r="W72" i="13"/>
  <c r="W64" i="13"/>
  <c r="W98" i="13"/>
  <c r="W79" i="13"/>
  <c r="W71" i="13"/>
  <c r="W94" i="13"/>
  <c r="W87" i="13"/>
  <c r="W77" i="13"/>
  <c r="W69" i="13"/>
  <c r="W96" i="13"/>
  <c r="W85" i="13"/>
  <c r="W76" i="13"/>
  <c r="W68" i="13"/>
  <c r="W74" i="13"/>
  <c r="W60" i="13"/>
  <c r="W46" i="13"/>
  <c r="W95" i="13"/>
  <c r="W93" i="13"/>
  <c r="W83" i="13"/>
  <c r="W73" i="13"/>
  <c r="W59" i="13"/>
  <c r="W45" i="13"/>
  <c r="W90" i="13"/>
  <c r="W82" i="13"/>
  <c r="W70" i="13"/>
  <c r="W58" i="13"/>
  <c r="W52" i="13"/>
  <c r="W100" i="13"/>
  <c r="W89" i="13"/>
  <c r="W81" i="13"/>
  <c r="W66" i="13"/>
  <c r="W56" i="13"/>
  <c r="W65" i="13"/>
  <c r="W31" i="13"/>
  <c r="W23" i="13"/>
  <c r="W78" i="13"/>
  <c r="W57" i="13"/>
  <c r="W50" i="13"/>
  <c r="W44" i="13"/>
  <c r="W38" i="13"/>
  <c r="W30" i="13"/>
  <c r="W22" i="13"/>
  <c r="W12" i="13"/>
  <c r="W97" i="13"/>
  <c r="W88" i="13"/>
  <c r="W55" i="13"/>
  <c r="W47" i="13"/>
  <c r="W43" i="13"/>
  <c r="W37" i="13"/>
  <c r="W29" i="13"/>
  <c r="W21" i="13"/>
  <c r="W11" i="13"/>
  <c r="W63" i="13"/>
  <c r="W53" i="13"/>
  <c r="W49" i="13"/>
  <c r="W41" i="13"/>
  <c r="W35" i="13"/>
  <c r="W27" i="13"/>
  <c r="W19" i="13"/>
  <c r="W10" i="13"/>
  <c r="W51" i="13"/>
  <c r="W25" i="13"/>
  <c r="W62" i="13"/>
  <c r="W40" i="13"/>
  <c r="W34" i="13"/>
  <c r="W26" i="13"/>
  <c r="W18" i="13"/>
  <c r="W75" i="13"/>
  <c r="W39" i="13"/>
  <c r="W33" i="13"/>
  <c r="W28" i="13"/>
  <c r="W20" i="13"/>
  <c r="W67" i="13"/>
  <c r="W54" i="13"/>
  <c r="W36" i="13"/>
  <c r="W17" i="13"/>
  <c r="W16" i="13"/>
  <c r="W24" i="13"/>
  <c r="W48" i="13"/>
  <c r="W42" i="13"/>
  <c r="W32" i="13"/>
  <c r="W61" i="13"/>
  <c r="AB95" i="13"/>
  <c r="AB93" i="13"/>
  <c r="AB83" i="13"/>
  <c r="AB75" i="13"/>
  <c r="AB67" i="13"/>
  <c r="AB90" i="13"/>
  <c r="AB82" i="13"/>
  <c r="AB74" i="13"/>
  <c r="AB66" i="13"/>
  <c r="AB99" i="13"/>
  <c r="AB80" i="13"/>
  <c r="AB72" i="13"/>
  <c r="AB64" i="13"/>
  <c r="AB98" i="13"/>
  <c r="AB79" i="13"/>
  <c r="AB71" i="13"/>
  <c r="AB69" i="13"/>
  <c r="AB63" i="13"/>
  <c r="AB55" i="13"/>
  <c r="AB49" i="13"/>
  <c r="AB100" i="13"/>
  <c r="AB89" i="13"/>
  <c r="AB81" i="13"/>
  <c r="AB68" i="13"/>
  <c r="AB62" i="13"/>
  <c r="AB54" i="13"/>
  <c r="AB48" i="13"/>
  <c r="AB65" i="13"/>
  <c r="AB61" i="13"/>
  <c r="AB53" i="13"/>
  <c r="AB47" i="13"/>
  <c r="AB97" i="13"/>
  <c r="AB88" i="13"/>
  <c r="AB77" i="13"/>
  <c r="AB59" i="13"/>
  <c r="AB76" i="13"/>
  <c r="AB56" i="13"/>
  <c r="AB40" i="13"/>
  <c r="AB34" i="13"/>
  <c r="AB26" i="13"/>
  <c r="AB18" i="13"/>
  <c r="AB46" i="13"/>
  <c r="AB39" i="13"/>
  <c r="AB33" i="13"/>
  <c r="AB25" i="13"/>
  <c r="AB17" i="13"/>
  <c r="AB70" i="13"/>
  <c r="AB52" i="13"/>
  <c r="AB32" i="13"/>
  <c r="AB24" i="13"/>
  <c r="AB16" i="13"/>
  <c r="AB51" i="13"/>
  <c r="AB44" i="13"/>
  <c r="AB38" i="13"/>
  <c r="AB30" i="13"/>
  <c r="AB22" i="13"/>
  <c r="AB12" i="13"/>
  <c r="AB42" i="13"/>
  <c r="AB28" i="13"/>
  <c r="AB73" i="13"/>
  <c r="AB60" i="13"/>
  <c r="AB45" i="13"/>
  <c r="AB43" i="13"/>
  <c r="AB37" i="13"/>
  <c r="AB29" i="13"/>
  <c r="AB21" i="13"/>
  <c r="AB11" i="13"/>
  <c r="AB94" i="13"/>
  <c r="AB87" i="13"/>
  <c r="AB58" i="13"/>
  <c r="AB36" i="13"/>
  <c r="AB20" i="13"/>
  <c r="AB57" i="13"/>
  <c r="AB23" i="13"/>
  <c r="AB96" i="13"/>
  <c r="AB85" i="13"/>
  <c r="AB10" i="13"/>
  <c r="AB41" i="13"/>
  <c r="AB31" i="13"/>
  <c r="AB27" i="13"/>
  <c r="AB19" i="13"/>
  <c r="AB78" i="13"/>
  <c r="AB50" i="13"/>
  <c r="AB35" i="13"/>
  <c r="T95" i="13"/>
  <c r="T93" i="13"/>
  <c r="T83" i="13"/>
  <c r="T75" i="13"/>
  <c r="T67" i="13"/>
  <c r="T90" i="13"/>
  <c r="T82" i="13"/>
  <c r="T74" i="13"/>
  <c r="T66" i="13"/>
  <c r="T99" i="13"/>
  <c r="T80" i="13"/>
  <c r="T72" i="13"/>
  <c r="T98" i="13"/>
  <c r="T79" i="13"/>
  <c r="T71" i="13"/>
  <c r="T97" i="13"/>
  <c r="T88" i="13"/>
  <c r="T77" i="13"/>
  <c r="T63" i="13"/>
  <c r="T55" i="13"/>
  <c r="T49" i="13"/>
  <c r="T76" i="13"/>
  <c r="T62" i="13"/>
  <c r="T54" i="13"/>
  <c r="T48" i="13"/>
  <c r="T94" i="13"/>
  <c r="T87" i="13"/>
  <c r="T73" i="13"/>
  <c r="T61" i="13"/>
  <c r="T53" i="13"/>
  <c r="T47" i="13"/>
  <c r="T69" i="13"/>
  <c r="T59" i="13"/>
  <c r="T40" i="13"/>
  <c r="T34" i="13"/>
  <c r="T26" i="13"/>
  <c r="T18" i="13"/>
  <c r="T65" i="13"/>
  <c r="T60" i="13"/>
  <c r="T51" i="13"/>
  <c r="T39" i="13"/>
  <c r="T33" i="13"/>
  <c r="T25" i="13"/>
  <c r="T17" i="13"/>
  <c r="T100" i="13"/>
  <c r="T89" i="13"/>
  <c r="T81" i="13"/>
  <c r="T78" i="13"/>
  <c r="T58" i="13"/>
  <c r="T32" i="13"/>
  <c r="T24" i="13"/>
  <c r="T16" i="13"/>
  <c r="T96" i="13"/>
  <c r="T85" i="13"/>
  <c r="T68" i="13"/>
  <c r="T56" i="13"/>
  <c r="T50" i="13"/>
  <c r="T44" i="13"/>
  <c r="T38" i="13"/>
  <c r="T30" i="13"/>
  <c r="T22" i="13"/>
  <c r="T12" i="13"/>
  <c r="T36" i="13"/>
  <c r="T28" i="13"/>
  <c r="T43" i="13"/>
  <c r="T37" i="13"/>
  <c r="T29" i="13"/>
  <c r="T21" i="13"/>
  <c r="T11" i="13"/>
  <c r="T64" i="13"/>
  <c r="T52" i="13"/>
  <c r="T46" i="13"/>
  <c r="T42" i="13"/>
  <c r="T20" i="13"/>
  <c r="T70" i="13"/>
  <c r="T35" i="13"/>
  <c r="T41" i="13"/>
  <c r="T31" i="13"/>
  <c r="T57" i="13"/>
  <c r="T23" i="13"/>
  <c r="T19" i="13"/>
  <c r="T27" i="13"/>
  <c r="T10" i="13"/>
  <c r="T45" i="13"/>
  <c r="AA96" i="13"/>
  <c r="AA85" i="13"/>
  <c r="AA76" i="13"/>
  <c r="AA68" i="13"/>
  <c r="AA95" i="13"/>
  <c r="AA93" i="13"/>
  <c r="AA83" i="13"/>
  <c r="AA75" i="13"/>
  <c r="AA67" i="13"/>
  <c r="AA100" i="13"/>
  <c r="AA89" i="13"/>
  <c r="AA81" i="13"/>
  <c r="AA73" i="13"/>
  <c r="AA65" i="13"/>
  <c r="AA99" i="13"/>
  <c r="AA80" i="13"/>
  <c r="AA72" i="13"/>
  <c r="AA64" i="13"/>
  <c r="AA90" i="13"/>
  <c r="AA82" i="13"/>
  <c r="AA70" i="13"/>
  <c r="AA56" i="13"/>
  <c r="AA50" i="13"/>
  <c r="AA69" i="13"/>
  <c r="AA63" i="13"/>
  <c r="AA55" i="13"/>
  <c r="AA49" i="13"/>
  <c r="AA66" i="13"/>
  <c r="AA62" i="13"/>
  <c r="AA54" i="13"/>
  <c r="AA48" i="13"/>
  <c r="AA78" i="13"/>
  <c r="AA60" i="13"/>
  <c r="AA97" i="13"/>
  <c r="AA88" i="13"/>
  <c r="AA57" i="13"/>
  <c r="AA41" i="13"/>
  <c r="AA35" i="13"/>
  <c r="AA27" i="13"/>
  <c r="AA19" i="13"/>
  <c r="AA10" i="13"/>
  <c r="AA74" i="13"/>
  <c r="AA53" i="13"/>
  <c r="AA40" i="13"/>
  <c r="AA34" i="13"/>
  <c r="AA26" i="13"/>
  <c r="AA18" i="13"/>
  <c r="AA46" i="13"/>
  <c r="AA39" i="13"/>
  <c r="AA33" i="13"/>
  <c r="AA25" i="13"/>
  <c r="AA17" i="13"/>
  <c r="AA77" i="13"/>
  <c r="AA61" i="13"/>
  <c r="AA31" i="13"/>
  <c r="AA23" i="13"/>
  <c r="AA59" i="13"/>
  <c r="AA45" i="13"/>
  <c r="AA43" i="13"/>
  <c r="AA29" i="13"/>
  <c r="AA51" i="13"/>
  <c r="AA44" i="13"/>
  <c r="AA38" i="13"/>
  <c r="AA30" i="13"/>
  <c r="AA22" i="13"/>
  <c r="AA12" i="13"/>
  <c r="AA71" i="13"/>
  <c r="AA47" i="13"/>
  <c r="AA37" i="13"/>
  <c r="AA21" i="13"/>
  <c r="AA52" i="13"/>
  <c r="AA16" i="13"/>
  <c r="AA94" i="13"/>
  <c r="AA87" i="13"/>
  <c r="AA36" i="13"/>
  <c r="AA24" i="13"/>
  <c r="AA28" i="13"/>
  <c r="AA20" i="13"/>
  <c r="AA42" i="13"/>
  <c r="AA32" i="13"/>
  <c r="AA11" i="13"/>
  <c r="AA98" i="13"/>
  <c r="AA79" i="13"/>
  <c r="AA58" i="13"/>
  <c r="S96" i="13"/>
  <c r="S85" i="13"/>
  <c r="S76" i="13"/>
  <c r="S68" i="13"/>
  <c r="S95" i="13"/>
  <c r="S93" i="13"/>
  <c r="S83" i="13"/>
  <c r="S75" i="13"/>
  <c r="S67" i="13"/>
  <c r="S100" i="13"/>
  <c r="S89" i="13"/>
  <c r="S81" i="13"/>
  <c r="S73" i="13"/>
  <c r="S65" i="13"/>
  <c r="S99" i="13"/>
  <c r="S80" i="13"/>
  <c r="S72" i="13"/>
  <c r="S78" i="13"/>
  <c r="S64" i="13"/>
  <c r="S56" i="13"/>
  <c r="S50" i="13"/>
  <c r="S97" i="13"/>
  <c r="S88" i="13"/>
  <c r="S77" i="13"/>
  <c r="S63" i="13"/>
  <c r="S55" i="13"/>
  <c r="S49" i="13"/>
  <c r="S74" i="13"/>
  <c r="S62" i="13"/>
  <c r="S54" i="13"/>
  <c r="S48" i="13"/>
  <c r="S90" i="13"/>
  <c r="S82" i="13"/>
  <c r="S70" i="13"/>
  <c r="S60" i="13"/>
  <c r="S94" i="13"/>
  <c r="S87" i="13"/>
  <c r="S69" i="13"/>
  <c r="S61" i="13"/>
  <c r="S41" i="13"/>
  <c r="S35" i="13"/>
  <c r="S27" i="13"/>
  <c r="S19" i="13"/>
  <c r="S10" i="13"/>
  <c r="S40" i="13"/>
  <c r="S34" i="13"/>
  <c r="S26" i="13"/>
  <c r="S18" i="13"/>
  <c r="S59" i="13"/>
  <c r="S51" i="13"/>
  <c r="S39" i="13"/>
  <c r="S33" i="13"/>
  <c r="S25" i="13"/>
  <c r="S17" i="13"/>
  <c r="S57" i="13"/>
  <c r="S45" i="13"/>
  <c r="S31" i="13"/>
  <c r="S23" i="13"/>
  <c r="S98" i="13"/>
  <c r="S37" i="13"/>
  <c r="S21" i="13"/>
  <c r="S66" i="13"/>
  <c r="S53" i="13"/>
  <c r="S44" i="13"/>
  <c r="S38" i="13"/>
  <c r="S30" i="13"/>
  <c r="S22" i="13"/>
  <c r="S12" i="13"/>
  <c r="S79" i="13"/>
  <c r="S43" i="13"/>
  <c r="S29" i="13"/>
  <c r="S47" i="13"/>
  <c r="S16" i="13"/>
  <c r="S52" i="13"/>
  <c r="S28" i="13"/>
  <c r="S20" i="13"/>
  <c r="S36" i="13"/>
  <c r="S58" i="13"/>
  <c r="S11" i="13"/>
  <c r="S46" i="13"/>
  <c r="S24" i="13"/>
  <c r="S42" i="13"/>
  <c r="S32" i="13"/>
  <c r="S71" i="13"/>
  <c r="Y9" i="13"/>
  <c r="Q9" i="13"/>
  <c r="R9" i="13"/>
  <c r="O9" i="13"/>
  <c r="W9" i="13"/>
  <c r="V9" i="13"/>
  <c r="X9" i="13"/>
  <c r="AC9" i="13"/>
  <c r="U9" i="13"/>
  <c r="Z9" i="13"/>
  <c r="N9" i="13"/>
  <c r="P9" i="13"/>
  <c r="AB9" i="13"/>
  <c r="T9" i="13"/>
  <c r="AA9" i="13"/>
  <c r="S9" i="13"/>
  <c r="N7" i="13"/>
  <c r="X7" i="13"/>
  <c r="O7" i="13"/>
  <c r="V7" i="13"/>
  <c r="W7" i="13"/>
  <c r="AC7" i="13"/>
  <c r="U7" i="13"/>
  <c r="AB7" i="13"/>
  <c r="T7" i="13"/>
  <c r="P7" i="13"/>
  <c r="AA7" i="13"/>
  <c r="S7" i="13"/>
  <c r="Z7" i="13"/>
  <c r="R7" i="13"/>
  <c r="Y7" i="13"/>
  <c r="Q7" i="13"/>
  <c r="N101" i="13"/>
  <c r="W101" i="13"/>
  <c r="U101" i="13"/>
  <c r="AB101" i="13"/>
  <c r="T101" i="13"/>
  <c r="P101" i="13"/>
  <c r="X101" i="13"/>
  <c r="V101" i="13"/>
  <c r="AC101" i="13"/>
  <c r="AA101" i="13"/>
  <c r="Z101" i="13"/>
  <c r="R101" i="13"/>
  <c r="O101" i="13"/>
  <c r="S101" i="13"/>
  <c r="Y101" i="13"/>
  <c r="Q101" i="13"/>
  <c r="R14" i="16"/>
  <c r="A45" i="2"/>
  <c r="A44" i="2"/>
  <c r="R18" i="16"/>
  <c r="R20" i="16"/>
  <c r="R23" i="16"/>
  <c r="J29" i="16"/>
  <c r="J16" i="16"/>
  <c r="J11" i="16"/>
  <c r="J9" i="16"/>
  <c r="AE14" i="13" l="1"/>
  <c r="AE13" i="13"/>
  <c r="AE15" i="13"/>
  <c r="AE86" i="13"/>
  <c r="AE84" i="13"/>
  <c r="AE91" i="13"/>
  <c r="AE92" i="13"/>
  <c r="AE52" i="13"/>
  <c r="AE54" i="13"/>
  <c r="AE17" i="13"/>
  <c r="AE46" i="13"/>
  <c r="AE59" i="13"/>
  <c r="AE20" i="13"/>
  <c r="AE49" i="13"/>
  <c r="AE11" i="13"/>
  <c r="AE42" i="13"/>
  <c r="AE69" i="13"/>
  <c r="AE56" i="13"/>
  <c r="AE19" i="13"/>
  <c r="AE90" i="13"/>
  <c r="AE27" i="13"/>
  <c r="AE60" i="13"/>
  <c r="AE33" i="13"/>
  <c r="AE77" i="13"/>
  <c r="AE76" i="13"/>
  <c r="AE79" i="13"/>
  <c r="AE18" i="13"/>
  <c r="AE47" i="13"/>
  <c r="AE67" i="13"/>
  <c r="AE23" i="13"/>
  <c r="AE88" i="13"/>
  <c r="AE12" i="13"/>
  <c r="AE43" i="13"/>
  <c r="AE85" i="13"/>
  <c r="AE98" i="13"/>
  <c r="AE57" i="13"/>
  <c r="AE89" i="13"/>
  <c r="AE24" i="13"/>
  <c r="AE32" i="13"/>
  <c r="AE72" i="13"/>
  <c r="AE95" i="13"/>
  <c r="AE29" i="13"/>
  <c r="AE61" i="13"/>
  <c r="AE10" i="13"/>
  <c r="AE25" i="13"/>
  <c r="AE75" i="13"/>
  <c r="AE28" i="13"/>
  <c r="AE97" i="13"/>
  <c r="AE21" i="13"/>
  <c r="AE50" i="13"/>
  <c r="AE64" i="13"/>
  <c r="AE99" i="13"/>
  <c r="AE31" i="13"/>
  <c r="AE93" i="13"/>
  <c r="AE62" i="13"/>
  <c r="AE82" i="13"/>
  <c r="AE63" i="13"/>
  <c r="AE40" i="13"/>
  <c r="AE37" i="13"/>
  <c r="AE81" i="13"/>
  <c r="AE26" i="13"/>
  <c r="AE66" i="13"/>
  <c r="AE83" i="13"/>
  <c r="AE30" i="13"/>
  <c r="AE22" i="13"/>
  <c r="AE51" i="13"/>
  <c r="AE55" i="13"/>
  <c r="AE16" i="13"/>
  <c r="AE65" i="13"/>
  <c r="AE100" i="13"/>
  <c r="AE34" i="13"/>
  <c r="AE74" i="13"/>
  <c r="AE35" i="13"/>
  <c r="AE58" i="13"/>
  <c r="AE38" i="13"/>
  <c r="AE70" i="13"/>
  <c r="AE73" i="13"/>
  <c r="AE94" i="13"/>
  <c r="AE48" i="13"/>
  <c r="AE41" i="13"/>
  <c r="AE36" i="13"/>
  <c r="AE78" i="13"/>
  <c r="AE71" i="13"/>
  <c r="AE87" i="13"/>
  <c r="AE80" i="13"/>
  <c r="AE68" i="13"/>
  <c r="AE45" i="13"/>
  <c r="AE39" i="13"/>
  <c r="AE53" i="13"/>
  <c r="AE44" i="13"/>
  <c r="AE96" i="13"/>
  <c r="AE9" i="13"/>
  <c r="AE101" i="13"/>
  <c r="R29" i="16"/>
  <c r="R30" i="16" s="1"/>
  <c r="J18" i="16"/>
  <c r="J30" i="16" s="1"/>
  <c r="B11" i="14"/>
  <c r="B6" i="14" l="1"/>
  <c r="B13" i="14" l="1"/>
  <c r="L17" i="11"/>
  <c r="L20" i="11" s="1"/>
  <c r="F17" i="11"/>
  <c r="F20" i="11" s="1"/>
  <c r="F22" i="11" l="1"/>
  <c r="L21" i="11"/>
  <c r="L22" i="11" s="1"/>
  <c r="C101" i="13"/>
  <c r="A154" i="2"/>
  <c r="D101" i="13" l="1"/>
  <c r="C26" i="21"/>
  <c r="B10" i="14" l="1"/>
  <c r="A128" i="2" l="1"/>
  <c r="A129" i="2"/>
  <c r="A50" i="2"/>
  <c r="A27" i="2"/>
  <c r="A4" i="2"/>
  <c r="A5" i="2"/>
  <c r="A6" i="2"/>
  <c r="A7" i="2"/>
  <c r="A8" i="2"/>
  <c r="A9" i="2"/>
  <c r="A10" i="2"/>
  <c r="A11" i="2"/>
  <c r="A12" i="2"/>
  <c r="A13" i="2"/>
  <c r="A14" i="2"/>
  <c r="A15" i="2"/>
  <c r="A16" i="2"/>
  <c r="A17" i="2"/>
  <c r="A18" i="2"/>
  <c r="A19" i="2"/>
  <c r="A20" i="2"/>
  <c r="A24" i="2"/>
  <c r="A25" i="2"/>
  <c r="A26" i="2"/>
  <c r="A28" i="2"/>
  <c r="A29" i="2"/>
  <c r="A30" i="2"/>
  <c r="A31" i="2"/>
  <c r="A32" i="2"/>
  <c r="A33" i="2"/>
  <c r="A34" i="2"/>
  <c r="A35" i="2"/>
  <c r="A36" i="2"/>
  <c r="A37" i="2"/>
  <c r="A38" i="2"/>
  <c r="A39" i="2"/>
  <c r="A40" i="2"/>
  <c r="A41" i="2"/>
  <c r="A42" i="2"/>
  <c r="A43" i="2"/>
  <c r="A46" i="2"/>
  <c r="A47" i="2"/>
  <c r="A48" i="2"/>
  <c r="A49" i="2"/>
  <c r="A51" i="2"/>
  <c r="A52" i="2"/>
  <c r="A53" i="2"/>
  <c r="A54" i="2"/>
  <c r="A55" i="2"/>
  <c r="A56" i="2"/>
  <c r="A57" i="2"/>
  <c r="A58" i="2"/>
  <c r="A59" i="2"/>
  <c r="A60" i="2"/>
  <c r="A61" i="2"/>
  <c r="A62" i="2"/>
  <c r="A63" i="2"/>
  <c r="A64" i="2"/>
  <c r="A65" i="2"/>
  <c r="A66" i="2"/>
  <c r="A67" i="2"/>
  <c r="A68" i="2"/>
  <c r="A69" i="2"/>
  <c r="A70" i="2"/>
  <c r="A71" i="2"/>
  <c r="A72" i="2"/>
  <c r="A73" i="2"/>
  <c r="A74" i="2"/>
  <c r="A75" i="2"/>
  <c r="A76" i="2"/>
  <c r="A77" i="2"/>
  <c r="A84" i="2"/>
  <c r="A85" i="2"/>
  <c r="A86" i="2"/>
  <c r="A87" i="2"/>
  <c r="A88" i="2"/>
  <c r="A89" i="2"/>
  <c r="A90" i="2"/>
  <c r="A91" i="2"/>
  <c r="A92" i="2"/>
  <c r="A94" i="2"/>
  <c r="A95" i="2"/>
  <c r="A96" i="2"/>
  <c r="A97" i="2"/>
  <c r="A98" i="2"/>
  <c r="A99" i="2"/>
  <c r="A100" i="2"/>
  <c r="A102" i="2"/>
  <c r="A103" i="2"/>
  <c r="A104" i="2"/>
  <c r="A105" i="2"/>
  <c r="A106" i="2"/>
  <c r="A107" i="2"/>
  <c r="A108" i="2"/>
  <c r="A110" i="2"/>
  <c r="A111" i="2"/>
  <c r="A112" i="2"/>
  <c r="A115" i="2"/>
  <c r="A116" i="2"/>
  <c r="A117" i="2"/>
  <c r="A118" i="2"/>
  <c r="A119" i="2"/>
  <c r="A120" i="2"/>
  <c r="A121" i="2"/>
  <c r="A122" i="2"/>
  <c r="A123" i="2"/>
  <c r="A124" i="2"/>
  <c r="A125" i="2"/>
  <c r="A126" i="2"/>
  <c r="A127" i="2"/>
  <c r="A130" i="2"/>
  <c r="A131" i="2"/>
  <c r="A132" i="2"/>
  <c r="A133" i="2"/>
  <c r="A134" i="2"/>
  <c r="A137" i="2"/>
  <c r="A138" i="2"/>
  <c r="A139" i="2"/>
  <c r="A141" i="2"/>
  <c r="A143" i="2"/>
  <c r="A146" i="2"/>
  <c r="A147" i="2"/>
  <c r="A148" i="2"/>
  <c r="A149" i="2"/>
  <c r="A150" i="2"/>
  <c r="A151" i="2"/>
  <c r="A152" i="2"/>
  <c r="A153" i="2"/>
  <c r="A157" i="2"/>
  <c r="A158" i="2"/>
  <c r="A159" i="2"/>
  <c r="A3" i="2"/>
  <c r="C14" i="13" l="1"/>
  <c r="D14" i="13" s="1"/>
  <c r="C61" i="13"/>
  <c r="D61" i="13" s="1"/>
  <c r="C92" i="13"/>
  <c r="D92" i="13" s="1"/>
  <c r="C91" i="13"/>
  <c r="D91" i="13" s="1"/>
  <c r="C86" i="13"/>
  <c r="D86" i="13" s="1"/>
  <c r="C84" i="13"/>
  <c r="D84" i="13" s="1"/>
  <c r="C85" i="13"/>
  <c r="D85" i="13" s="1"/>
  <c r="C79" i="13"/>
  <c r="D79" i="13" s="1"/>
  <c r="C97" i="13"/>
  <c r="D97" i="13" s="1"/>
  <c r="C99" i="13"/>
  <c r="D99" i="13" s="1"/>
  <c r="C90" i="13"/>
  <c r="D90" i="13" s="1"/>
  <c r="C96" i="13"/>
  <c r="D96" i="13" s="1"/>
  <c r="C70" i="13"/>
  <c r="D70" i="13" s="1"/>
  <c r="C78" i="13"/>
  <c r="D78" i="13" s="1"/>
  <c r="C53" i="13"/>
  <c r="D53" i="13" s="1"/>
  <c r="C62" i="13"/>
  <c r="D62" i="13" s="1"/>
  <c r="C71" i="13"/>
  <c r="D71" i="13" s="1"/>
  <c r="C56" i="13"/>
  <c r="D56" i="13" s="1"/>
  <c r="C72" i="13"/>
  <c r="D72" i="13" s="1"/>
  <c r="C55" i="13"/>
  <c r="D55" i="13" s="1"/>
  <c r="C73" i="13"/>
  <c r="D73" i="13" s="1"/>
  <c r="C67" i="13"/>
  <c r="D67" i="13" s="1"/>
  <c r="C74" i="13"/>
  <c r="D74" i="13" s="1"/>
  <c r="C58" i="13"/>
  <c r="D58" i="13" s="1"/>
  <c r="C75" i="13"/>
  <c r="D75" i="13" s="1"/>
  <c r="C68" i="13"/>
  <c r="D68" i="13" s="1"/>
  <c r="C76" i="13"/>
  <c r="D76" i="13" s="1"/>
  <c r="C60" i="13"/>
  <c r="D60" i="13" s="1"/>
  <c r="C69" i="13"/>
  <c r="D69" i="13" s="1"/>
  <c r="C77" i="13"/>
  <c r="D77" i="13" s="1"/>
  <c r="C54" i="13"/>
  <c r="D54" i="13" s="1"/>
  <c r="C30" i="13"/>
  <c r="D30" i="13" s="1"/>
  <c r="C34" i="13"/>
  <c r="D34" i="13" s="1"/>
  <c r="C27" i="13"/>
  <c r="D27" i="13" s="1"/>
  <c r="C35" i="13"/>
  <c r="D35" i="13" s="1"/>
  <c r="C12" i="13"/>
  <c r="D12" i="13" s="1"/>
  <c r="C11" i="13"/>
  <c r="D11" i="13" s="1"/>
  <c r="C29" i="13"/>
  <c r="D29" i="13" s="1"/>
  <c r="C32" i="13"/>
  <c r="D32" i="13" s="1"/>
  <c r="C9" i="13"/>
  <c r="C31" i="13"/>
  <c r="D31" i="13" s="1"/>
  <c r="C40" i="13"/>
  <c r="D40" i="13" s="1"/>
  <c r="C41" i="13"/>
  <c r="D41" i="13" s="1"/>
  <c r="C42" i="13"/>
  <c r="D42" i="13" s="1"/>
  <c r="C44" i="13"/>
  <c r="D44" i="13" s="1"/>
  <c r="C63" i="13"/>
  <c r="D63" i="13" s="1"/>
  <c r="C64" i="13"/>
  <c r="D64" i="13" s="1"/>
  <c r="C65" i="13"/>
  <c r="D65" i="13" s="1"/>
  <c r="C25" i="13"/>
  <c r="D25" i="13" s="1"/>
  <c r="C49" i="13"/>
  <c r="D49" i="13" s="1"/>
  <c r="C16" i="13"/>
  <c r="D16" i="13" s="1"/>
  <c r="C45" i="13"/>
  <c r="D45" i="13" s="1"/>
  <c r="C57" i="13"/>
  <c r="D57" i="13" s="1"/>
  <c r="C22" i="13"/>
  <c r="D22" i="13" s="1"/>
  <c r="C38" i="13"/>
  <c r="D38" i="13" s="1"/>
  <c r="AE102" i="13"/>
  <c r="AE104" i="13"/>
  <c r="B8" i="14"/>
  <c r="C24" i="13"/>
  <c r="D24" i="13" s="1"/>
  <c r="C94" i="13"/>
  <c r="D94" i="13" s="1"/>
  <c r="C89" i="13"/>
  <c r="D89" i="13" s="1"/>
  <c r="C37" i="13"/>
  <c r="D37" i="13" s="1"/>
  <c r="C100" i="13"/>
  <c r="D100" i="13" s="1"/>
  <c r="C21" i="13"/>
  <c r="D21" i="13" s="1"/>
  <c r="C36" i="13"/>
  <c r="D36" i="13" s="1"/>
  <c r="C23" i="13"/>
  <c r="D23" i="13" s="1"/>
  <c r="C33" i="13"/>
  <c r="D33" i="13" s="1"/>
  <c r="C47" i="13"/>
  <c r="D47" i="13" s="1"/>
  <c r="C88" i="13"/>
  <c r="D88" i="13" s="1"/>
  <c r="C82" i="13"/>
  <c r="D82" i="13" s="1"/>
  <c r="C81" i="13"/>
  <c r="D81" i="13" s="1"/>
  <c r="C26" i="13"/>
  <c r="D26" i="13" s="1"/>
  <c r="C28" i="13"/>
  <c r="D28" i="13" s="1"/>
  <c r="C80" i="13"/>
  <c r="D80" i="13" s="1"/>
  <c r="C39" i="13"/>
  <c r="D39" i="13" s="1"/>
  <c r="C98" i="13"/>
  <c r="D98" i="13" s="1"/>
  <c r="C87" i="13"/>
  <c r="D87" i="13" s="1"/>
  <c r="C83" i="13"/>
  <c r="D83" i="13" s="1"/>
  <c r="C95" i="13"/>
  <c r="D95" i="13" s="1"/>
  <c r="C93" i="13"/>
  <c r="D93" i="13" s="1"/>
  <c r="C48" i="13"/>
  <c r="C18" i="13"/>
  <c r="D18" i="13" s="1"/>
  <c r="C19" i="13"/>
  <c r="D19" i="13" s="1"/>
  <c r="C20" i="13"/>
  <c r="D20" i="13" s="1"/>
  <c r="C46" i="13"/>
  <c r="D46" i="13" s="1"/>
  <c r="C50" i="13"/>
  <c r="D50" i="13" s="1"/>
  <c r="C51" i="13"/>
  <c r="D51" i="13" s="1"/>
  <c r="C52" i="13"/>
  <c r="D52" i="13" s="1"/>
  <c r="C17" i="13"/>
  <c r="D17" i="13" s="1"/>
  <c r="C43" i="13"/>
  <c r="D43" i="13" s="1"/>
  <c r="C66" i="13"/>
  <c r="D66" i="13" s="1"/>
  <c r="C59" i="13"/>
  <c r="D59" i="13" s="1"/>
  <c r="H102" i="13"/>
  <c r="H104" i="13"/>
  <c r="O104" i="13"/>
  <c r="O102" i="13"/>
  <c r="E7" i="2" l="1"/>
  <c r="E15" i="2"/>
  <c r="E23" i="2"/>
  <c r="E31" i="2"/>
  <c r="E39" i="2"/>
  <c r="E47" i="2"/>
  <c r="E55" i="2"/>
  <c r="E63" i="2"/>
  <c r="E71" i="2"/>
  <c r="E79" i="2"/>
  <c r="E87" i="2"/>
  <c r="E95" i="2"/>
  <c r="E103" i="2"/>
  <c r="E111" i="2"/>
  <c r="E119" i="2"/>
  <c r="E127" i="2"/>
  <c r="E135" i="2"/>
  <c r="E143" i="2"/>
  <c r="E151" i="2"/>
  <c r="E159" i="2"/>
  <c r="E48" i="2"/>
  <c r="E72" i="2"/>
  <c r="E88" i="2"/>
  <c r="E104" i="2"/>
  <c r="E120" i="2"/>
  <c r="E136" i="2"/>
  <c r="E152" i="2"/>
  <c r="E106" i="2"/>
  <c r="E138" i="2"/>
  <c r="E46" i="2"/>
  <c r="E102" i="2"/>
  <c r="E150" i="2"/>
  <c r="E8" i="2"/>
  <c r="E16" i="2"/>
  <c r="E24" i="2"/>
  <c r="E32" i="2"/>
  <c r="E40" i="2"/>
  <c r="E56" i="2"/>
  <c r="E64" i="2"/>
  <c r="E80" i="2"/>
  <c r="E96" i="2"/>
  <c r="E112" i="2"/>
  <c r="E128" i="2"/>
  <c r="E144" i="2"/>
  <c r="E114" i="2"/>
  <c r="E146" i="2"/>
  <c r="E62" i="2"/>
  <c r="E118" i="2"/>
  <c r="E9" i="2"/>
  <c r="E17" i="2"/>
  <c r="E25" i="2"/>
  <c r="E33" i="2"/>
  <c r="E41" i="2"/>
  <c r="E49" i="2"/>
  <c r="E57" i="2"/>
  <c r="E65" i="2"/>
  <c r="E73" i="2"/>
  <c r="E81" i="2"/>
  <c r="E89" i="2"/>
  <c r="E97" i="2"/>
  <c r="E105" i="2"/>
  <c r="E113" i="2"/>
  <c r="E121" i="2"/>
  <c r="E129" i="2"/>
  <c r="E137" i="2"/>
  <c r="E145" i="2"/>
  <c r="E153" i="2"/>
  <c r="E10" i="2"/>
  <c r="E18" i="2"/>
  <c r="E26" i="2"/>
  <c r="E34" i="2"/>
  <c r="E42" i="2"/>
  <c r="E50" i="2"/>
  <c r="E58" i="2"/>
  <c r="E66" i="2"/>
  <c r="E74" i="2"/>
  <c r="E82" i="2"/>
  <c r="E90" i="2"/>
  <c r="E98" i="2"/>
  <c r="E122" i="2"/>
  <c r="E130" i="2"/>
  <c r="E154" i="2"/>
  <c r="E54" i="2"/>
  <c r="E110" i="2"/>
  <c r="E134" i="2"/>
  <c r="E11" i="2"/>
  <c r="E19" i="2"/>
  <c r="E27" i="2"/>
  <c r="E35" i="2"/>
  <c r="E43" i="2"/>
  <c r="E51" i="2"/>
  <c r="E59" i="2"/>
  <c r="E67" i="2"/>
  <c r="E75" i="2"/>
  <c r="E83" i="2"/>
  <c r="E91" i="2"/>
  <c r="E99" i="2"/>
  <c r="E107" i="2"/>
  <c r="E115" i="2"/>
  <c r="E123" i="2"/>
  <c r="E131" i="2"/>
  <c r="E139" i="2"/>
  <c r="E147" i="2"/>
  <c r="E155" i="2"/>
  <c r="E13" i="2"/>
  <c r="E29" i="2"/>
  <c r="E45" i="2"/>
  <c r="E69" i="2"/>
  <c r="E85" i="2"/>
  <c r="E101" i="2"/>
  <c r="E117" i="2"/>
  <c r="E141" i="2"/>
  <c r="E157" i="2"/>
  <c r="E22" i="2"/>
  <c r="E38" i="2"/>
  <c r="E78" i="2"/>
  <c r="E94" i="2"/>
  <c r="E142" i="2"/>
  <c r="E12" i="2"/>
  <c r="E20" i="2"/>
  <c r="E28" i="2"/>
  <c r="E36" i="2"/>
  <c r="E44" i="2"/>
  <c r="E52" i="2"/>
  <c r="E60" i="2"/>
  <c r="E68" i="2"/>
  <c r="E76" i="2"/>
  <c r="E84" i="2"/>
  <c r="E92" i="2"/>
  <c r="E100" i="2"/>
  <c r="E108" i="2"/>
  <c r="E116" i="2"/>
  <c r="E124" i="2"/>
  <c r="E132" i="2"/>
  <c r="E140" i="2"/>
  <c r="E148" i="2"/>
  <c r="E156" i="2"/>
  <c r="E21" i="2"/>
  <c r="E37" i="2"/>
  <c r="E53" i="2"/>
  <c r="E61" i="2"/>
  <c r="E77" i="2"/>
  <c r="E93" i="2"/>
  <c r="E109" i="2"/>
  <c r="E125" i="2"/>
  <c r="E133" i="2"/>
  <c r="E149" i="2"/>
  <c r="E14" i="2"/>
  <c r="E30" i="2"/>
  <c r="E70" i="2"/>
  <c r="E86" i="2"/>
  <c r="E126" i="2"/>
  <c r="E158" i="2"/>
  <c r="D9" i="13"/>
  <c r="B12" i="14"/>
  <c r="B5" i="14"/>
  <c r="B14" i="14"/>
  <c r="D48" i="13"/>
  <c r="E4" i="2"/>
  <c r="E5" i="2"/>
  <c r="E6" i="2"/>
  <c r="E3" i="2"/>
  <c r="I104" i="13"/>
  <c r="I102" i="13"/>
  <c r="P104" i="13"/>
  <c r="P102" i="13"/>
  <c r="K8" i="11" l="1"/>
  <c r="Q17" i="16"/>
  <c r="K15" i="11"/>
  <c r="K12" i="11"/>
  <c r="E9" i="11"/>
  <c r="G24" i="16"/>
  <c r="G15" i="16"/>
  <c r="E11" i="11"/>
  <c r="K9" i="11"/>
  <c r="H23" i="16"/>
  <c r="H14" i="16"/>
  <c r="G28" i="16"/>
  <c r="I28" i="16" s="1"/>
  <c r="Q22" i="16"/>
  <c r="Q16" i="16"/>
  <c r="Q18" i="16" s="1"/>
  <c r="G14" i="16"/>
  <c r="Q11" i="16"/>
  <c r="K19" i="11"/>
  <c r="Q27" i="16"/>
  <c r="Q21" i="16"/>
  <c r="H13" i="16"/>
  <c r="H10" i="16"/>
  <c r="E19" i="11"/>
  <c r="K13" i="11"/>
  <c r="G27" i="16"/>
  <c r="I27" i="16" s="1"/>
  <c r="H20" i="16"/>
  <c r="G13" i="16"/>
  <c r="G10" i="16"/>
  <c r="E18" i="11"/>
  <c r="E10" i="11"/>
  <c r="Q26" i="16"/>
  <c r="G20" i="16"/>
  <c r="Q13" i="16"/>
  <c r="K16" i="11"/>
  <c r="Q25" i="16"/>
  <c r="H17" i="16"/>
  <c r="H12" i="16"/>
  <c r="E16" i="11"/>
  <c r="H24" i="16"/>
  <c r="G17" i="16"/>
  <c r="H15" i="16"/>
  <c r="G12" i="16"/>
  <c r="Q10" i="16"/>
  <c r="E8" i="11"/>
  <c r="E12" i="11"/>
  <c r="Q9" i="16"/>
  <c r="G26" i="16"/>
  <c r="Q24" i="16"/>
  <c r="G23" i="16"/>
  <c r="K7" i="11"/>
  <c r="K10" i="11"/>
  <c r="K11" i="11"/>
  <c r="E7" i="11"/>
  <c r="N102" i="13"/>
  <c r="AD102" i="13"/>
  <c r="AD104" i="13"/>
  <c r="N104" i="13"/>
  <c r="H105" i="13"/>
  <c r="I105" i="13"/>
  <c r="Q104" i="13"/>
  <c r="R104" i="13"/>
  <c r="Q102" i="13"/>
  <c r="E17" i="11" l="1"/>
  <c r="E20" i="11" s="1"/>
  <c r="K17" i="11"/>
  <c r="K20" i="11" s="1"/>
  <c r="G11" i="16"/>
  <c r="Q23" i="16"/>
  <c r="Q20" i="16"/>
  <c r="I15" i="16"/>
  <c r="H16" i="16"/>
  <c r="I17" i="16"/>
  <c r="I13" i="16"/>
  <c r="H9" i="16"/>
  <c r="I10" i="16"/>
  <c r="I12" i="16"/>
  <c r="I14" i="16"/>
  <c r="G16" i="16"/>
  <c r="I20" i="16"/>
  <c r="I24" i="16"/>
  <c r="H11" i="16"/>
  <c r="H22" i="16"/>
  <c r="H29" i="16" s="1"/>
  <c r="G9" i="16"/>
  <c r="G22" i="16"/>
  <c r="I23" i="16"/>
  <c r="G25" i="16"/>
  <c r="I26" i="16"/>
  <c r="I25" i="16" s="1"/>
  <c r="H106" i="13"/>
  <c r="S104" i="13"/>
  <c r="R102" i="13"/>
  <c r="K21" i="11" l="1"/>
  <c r="I16" i="16"/>
  <c r="I9" i="16"/>
  <c r="I11" i="16"/>
  <c r="E21" i="11"/>
  <c r="Q29" i="16"/>
  <c r="I22" i="16"/>
  <c r="I29" i="16" s="1"/>
  <c r="H18" i="16"/>
  <c r="H30" i="16" s="1"/>
  <c r="G18" i="16"/>
  <c r="G29" i="16"/>
  <c r="S102" i="13"/>
  <c r="E22" i="11" l="1"/>
  <c r="A21" i="11"/>
  <c r="K22" i="11"/>
  <c r="G21" i="11"/>
  <c r="Q12" i="16"/>
  <c r="Q14" i="16" s="1"/>
  <c r="Q30" i="16" s="1"/>
  <c r="I18" i="16"/>
  <c r="I30" i="16" s="1"/>
  <c r="G30" i="16"/>
  <c r="T104" i="13"/>
  <c r="T102" i="13"/>
  <c r="Q31" i="16" l="1"/>
  <c r="U104" i="13"/>
  <c r="U102" i="13"/>
  <c r="V104" i="13" l="1"/>
  <c r="V102" i="13"/>
  <c r="W104" i="13" l="1"/>
  <c r="W102" i="13"/>
  <c r="X104" i="13" l="1"/>
  <c r="X102" i="13"/>
  <c r="Y104" i="13" l="1"/>
  <c r="Z104" i="13"/>
  <c r="Y102" i="13"/>
  <c r="Z102" i="13" l="1"/>
  <c r="AA104" i="13" l="1"/>
  <c r="AA102" i="13"/>
  <c r="AB104" i="13" l="1"/>
  <c r="AB102" i="13"/>
  <c r="AC104" i="13" l="1"/>
  <c r="AC102" i="13"/>
  <c r="K17" i="13" l="1"/>
  <c r="K18" i="13" s="1"/>
  <c r="K19" i="13" s="1"/>
  <c r="K20" i="13" s="1"/>
  <c r="K21" i="13" s="1"/>
  <c r="K22" i="13" s="1"/>
  <c r="K23" i="13" s="1"/>
  <c r="K24" i="13" s="1"/>
  <c r="K25" i="13" s="1"/>
  <c r="K26" i="13" s="1"/>
  <c r="K27" i="13" s="1"/>
  <c r="K28" i="13" s="1"/>
  <c r="K29" i="13" s="1"/>
  <c r="K30" i="13" s="1"/>
  <c r="K31" i="13" s="1"/>
  <c r="K32" i="13" s="1"/>
  <c r="K33" i="13" s="1"/>
  <c r="K34" i="13" s="1"/>
  <c r="K35" i="13" s="1"/>
  <c r="K36" i="13" s="1"/>
  <c r="K37" i="13" s="1"/>
  <c r="K38" i="13" s="1"/>
  <c r="K39" i="13" s="1"/>
  <c r="K40" i="13" s="1"/>
  <c r="K41" i="13" s="1"/>
  <c r="K42" i="13" s="1"/>
  <c r="K43" i="13" s="1"/>
  <c r="K44" i="13" s="1"/>
  <c r="K45" i="13" s="1"/>
  <c r="K46" i="13" s="1"/>
  <c r="K47" i="13" s="1"/>
  <c r="K48" i="13" s="1"/>
  <c r="K49" i="13" s="1"/>
  <c r="K50" i="13" s="1"/>
  <c r="K51" i="13" s="1"/>
  <c r="K52" i="13" s="1"/>
  <c r="K53" i="13" s="1"/>
  <c r="K54" i="13" s="1"/>
  <c r="K55" i="13" l="1"/>
  <c r="K56" i="13" s="1"/>
  <c r="K57" i="13" s="1"/>
  <c r="K58" i="13" s="1"/>
  <c r="K59" i="13" s="1"/>
  <c r="K60" i="13" s="1"/>
  <c r="K63" i="13" l="1"/>
  <c r="K64" i="13" s="1"/>
  <c r="K65" i="13" s="1"/>
  <c r="K66" i="13" s="1"/>
  <c r="K67" i="13" s="1"/>
  <c r="K68" i="13" s="1"/>
  <c r="K69" i="13" s="1"/>
  <c r="K70" i="13" s="1"/>
  <c r="K71" i="13" s="1"/>
  <c r="K72" i="13" s="1"/>
  <c r="K73" i="13" s="1"/>
  <c r="K74" i="13" s="1"/>
  <c r="K75" i="13" s="1"/>
  <c r="K76" i="13" s="1"/>
  <c r="K77" i="13" s="1"/>
  <c r="K78" i="13" s="1"/>
  <c r="K79" i="13" s="1"/>
  <c r="K80" i="13" s="1"/>
  <c r="K81" i="13" s="1"/>
  <c r="K82" i="13" s="1"/>
  <c r="K83" i="13" s="1"/>
  <c r="K84" i="13" s="1"/>
  <c r="K85" i="13" s="1"/>
  <c r="K86" i="13" s="1"/>
  <c r="K87" i="13" s="1"/>
  <c r="K61" i="13"/>
  <c r="K62" i="13" s="1"/>
  <c r="K88" i="13" l="1"/>
  <c r="K89" i="13" s="1"/>
  <c r="K90" i="13" s="1"/>
  <c r="K91" i="13" s="1"/>
  <c r="K92" i="13" s="1"/>
  <c r="K93" i="13" s="1"/>
  <c r="K94" i="13" s="1"/>
  <c r="K95" i="13" s="1"/>
  <c r="K96" i="13" s="1"/>
  <c r="K97" i="13" s="1"/>
  <c r="K98" i="13" s="1"/>
  <c r="K99" i="13" s="1"/>
  <c r="K100" i="13" s="1"/>
</calcChain>
</file>

<file path=xl/sharedStrings.xml><?xml version="1.0" encoding="utf-8"?>
<sst xmlns="http://schemas.openxmlformats.org/spreadsheetml/2006/main" count="4033" uniqueCount="2267">
  <si>
    <t>COMPTES DE CAPITAUX</t>
  </si>
  <si>
    <t>10.</t>
  </si>
  <si>
    <t>Capital et réserves</t>
  </si>
  <si>
    <t>101.</t>
  </si>
  <si>
    <t>Capital</t>
  </si>
  <si>
    <t>102.</t>
  </si>
  <si>
    <t>Fonds fiduciaires</t>
  </si>
  <si>
    <t>104.</t>
  </si>
  <si>
    <t>Primes liées au capital social</t>
  </si>
  <si>
    <t>105.</t>
  </si>
  <si>
    <t>Ecarts de réévaluation </t>
  </si>
  <si>
    <t>106.</t>
  </si>
  <si>
    <t>Réserves</t>
  </si>
  <si>
    <t>1061.</t>
  </si>
  <si>
    <t>Réserve légale </t>
  </si>
  <si>
    <t>1062.</t>
  </si>
  <si>
    <t>Réserves indisponibles</t>
  </si>
  <si>
    <t>1063.</t>
  </si>
  <si>
    <t>Réserves statutaires ou contractuelles </t>
  </si>
  <si>
    <t>1064.</t>
  </si>
  <si>
    <t>Réserves réglementées </t>
  </si>
  <si>
    <t>1068.</t>
  </si>
  <si>
    <t>Autres réserves</t>
  </si>
  <si>
    <t>107.</t>
  </si>
  <si>
    <t>Ecart d'équivalence</t>
  </si>
  <si>
    <t>108.</t>
  </si>
  <si>
    <t>Compte de l'exploitant</t>
  </si>
  <si>
    <t>109.</t>
  </si>
  <si>
    <t>Actionnaires : capital souscrit - non appelé </t>
  </si>
  <si>
    <t>11.</t>
  </si>
  <si>
    <t>Report à nouveau (solde créditeur ou débiteur) </t>
  </si>
  <si>
    <t>110.</t>
  </si>
  <si>
    <t>Report à nouveau (solde créditeur) </t>
  </si>
  <si>
    <t>119.</t>
  </si>
  <si>
    <t>Report à nouveau (solde débiteur) </t>
  </si>
  <si>
    <t>12.</t>
  </si>
  <si>
    <t>Résultat de l'exercice (bénéfice ou perte) </t>
  </si>
  <si>
    <t>120.</t>
  </si>
  <si>
    <t>Résultat de l'exercice (bénéfice) </t>
  </si>
  <si>
    <t>129.</t>
  </si>
  <si>
    <t>Résultat de l'exercice (perte) </t>
  </si>
  <si>
    <t>13.</t>
  </si>
  <si>
    <t>Subventions d'investissement</t>
  </si>
  <si>
    <t>131.</t>
  </si>
  <si>
    <t>Subventions d'équipement</t>
  </si>
  <si>
    <t>138.</t>
  </si>
  <si>
    <t>Autres subventions d'investissement (même ventilation que celle du compte 131) </t>
  </si>
  <si>
    <t>139.</t>
  </si>
  <si>
    <t>Subventions d'investissement inscrites au compte de résultat </t>
  </si>
  <si>
    <t>142.</t>
  </si>
  <si>
    <t>Provisions réglementées relatives aux immobilisations </t>
  </si>
  <si>
    <t>143.</t>
  </si>
  <si>
    <t>Provisions réglementées relatives aux stocks </t>
  </si>
  <si>
    <t>144.</t>
  </si>
  <si>
    <t>Provisions réglementées relatives aux autres éléments de l'actif </t>
  </si>
  <si>
    <t>145.</t>
  </si>
  <si>
    <t>Amortissements dérogatoires</t>
  </si>
  <si>
    <t>146.</t>
  </si>
  <si>
    <t>Provision spéciale de réévaluation </t>
  </si>
  <si>
    <t>147.</t>
  </si>
  <si>
    <t>Plus-values réinvesties </t>
  </si>
  <si>
    <t>148.</t>
  </si>
  <si>
    <t>Autres provisions réglementées </t>
  </si>
  <si>
    <t>15.</t>
  </si>
  <si>
    <t>Provisions</t>
  </si>
  <si>
    <t>151.</t>
  </si>
  <si>
    <t>Provisions pour risques</t>
  </si>
  <si>
    <t>153.</t>
  </si>
  <si>
    <t>Provisions pour pensions et obligations similaires </t>
  </si>
  <si>
    <t>154.</t>
  </si>
  <si>
    <t>Provisions pour restructurations </t>
  </si>
  <si>
    <t>155.</t>
  </si>
  <si>
    <t>Provisions pour impôts</t>
  </si>
  <si>
    <t>156.</t>
  </si>
  <si>
    <t>Provisions pour renouvellement des immobilisations (entreprises concessionnaires) </t>
  </si>
  <si>
    <t>157.</t>
  </si>
  <si>
    <t>Provisions pour charges à répartir sur plusieurs exercices </t>
  </si>
  <si>
    <t>158.</t>
  </si>
  <si>
    <t>Autres provisions pour charges</t>
  </si>
  <si>
    <t>16.</t>
  </si>
  <si>
    <t>Emprunts et dettes assimilées</t>
  </si>
  <si>
    <t>161.</t>
  </si>
  <si>
    <t>Emprunts obligataires convertibles</t>
  </si>
  <si>
    <t>162.</t>
  </si>
  <si>
    <t>Obligations représentatives de passifs nets remis en fiducie</t>
  </si>
  <si>
    <t>163.</t>
  </si>
  <si>
    <t>Autres emprunts obligataires</t>
  </si>
  <si>
    <t>164.</t>
  </si>
  <si>
    <t>Emprunts auprès des établissements de crédit </t>
  </si>
  <si>
    <t>165.</t>
  </si>
  <si>
    <t>Dépôts et cautionnements reçus </t>
  </si>
  <si>
    <t>166.</t>
  </si>
  <si>
    <t>Participation des salariés aux résultats </t>
  </si>
  <si>
    <t>167.</t>
  </si>
  <si>
    <t>Emprunts et dettes assortis de conditions particulières </t>
  </si>
  <si>
    <t>168.</t>
  </si>
  <si>
    <t>Autres emprunts et dettes assimilées </t>
  </si>
  <si>
    <t>169.</t>
  </si>
  <si>
    <t>Primes de remboursement des obligations </t>
  </si>
  <si>
    <t>17.</t>
  </si>
  <si>
    <t>Dettes rattachées à des participations </t>
  </si>
  <si>
    <t>171.</t>
  </si>
  <si>
    <t>Dettes rattachées à des participations (groupe) </t>
  </si>
  <si>
    <t>174.</t>
  </si>
  <si>
    <t>Dettes rattachées à des participations (hors groupe) </t>
  </si>
  <si>
    <t>178.</t>
  </si>
  <si>
    <t>Dettes rattachées à des sociétés en participation </t>
  </si>
  <si>
    <t>18.</t>
  </si>
  <si>
    <t>Comptes de liaison des établissements et sociétés en participation </t>
  </si>
  <si>
    <t>181.</t>
  </si>
  <si>
    <t>Comptes de liaison des établissements </t>
  </si>
  <si>
    <t>186.</t>
  </si>
  <si>
    <t>Biens et prestations de services échangés entre établissements (charges) </t>
  </si>
  <si>
    <t>187.</t>
  </si>
  <si>
    <t>Biens et prestations de services échangés entre établissements (produits) </t>
  </si>
  <si>
    <t>188.</t>
  </si>
  <si>
    <t>Comptes de liaison des sociétés en participation </t>
  </si>
  <si>
    <t>COMPTES D'IMMOBILISATIONS</t>
  </si>
  <si>
    <t>20.</t>
  </si>
  <si>
    <t>Immobilisations incorporelles</t>
  </si>
  <si>
    <t>201.</t>
  </si>
  <si>
    <t>Frais d'établissement</t>
  </si>
  <si>
    <t>203.</t>
  </si>
  <si>
    <t>Frais de recherche et de développement </t>
  </si>
  <si>
    <t>205.</t>
  </si>
  <si>
    <t>Concessions et droits similaires, brevets, licences, marques, procédés, logiciels, droits et valeurs similaires </t>
  </si>
  <si>
    <t>206.</t>
  </si>
  <si>
    <t>Droit au bail</t>
  </si>
  <si>
    <t>207.</t>
  </si>
  <si>
    <t>Fonds commercial</t>
  </si>
  <si>
    <t>208.</t>
  </si>
  <si>
    <t>Autres immobilisations incorporelles </t>
  </si>
  <si>
    <t>2081.</t>
  </si>
  <si>
    <t>Mali de fusion sur actifs incorporels</t>
  </si>
  <si>
    <t>21.</t>
  </si>
  <si>
    <t>Immobilisations corporelles</t>
  </si>
  <si>
    <t>211.</t>
  </si>
  <si>
    <t>Terrains </t>
  </si>
  <si>
    <t>2111.</t>
  </si>
  <si>
    <t>Terrains nus</t>
  </si>
  <si>
    <t>2112.</t>
  </si>
  <si>
    <t>Terrains aménagés</t>
  </si>
  <si>
    <t>2113.</t>
  </si>
  <si>
    <t>Sous-sols et sur-sols</t>
  </si>
  <si>
    <t>2114.</t>
  </si>
  <si>
    <t>Terrains de carrières (Tréfonds)</t>
  </si>
  <si>
    <t>2115.</t>
  </si>
  <si>
    <t>Terrains bâtis</t>
  </si>
  <si>
    <t>2116.</t>
  </si>
  <si>
    <t>Compte d'ordre sur immobilisations</t>
  </si>
  <si>
    <t>212.</t>
  </si>
  <si>
    <t>Agencements et aménagements de terrains (même ventilation que celle du compte 211) </t>
  </si>
  <si>
    <t>213.</t>
  </si>
  <si>
    <t>Constructions</t>
  </si>
  <si>
    <t>2131.</t>
  </si>
  <si>
    <t>Bâtiments</t>
  </si>
  <si>
    <t>2135.</t>
  </si>
  <si>
    <t>Installations générales - agencements - aménagements des constructions</t>
  </si>
  <si>
    <t>2138.</t>
  </si>
  <si>
    <t>Ouvrages d'infrastructure</t>
  </si>
  <si>
    <t>214.</t>
  </si>
  <si>
    <t>Constructions sur sol d'autrui (même ventilation que celle du compte 213) </t>
  </si>
  <si>
    <t>215.</t>
  </si>
  <si>
    <t>Installations techniques, matériels et outillage industriels </t>
  </si>
  <si>
    <t>2151.</t>
  </si>
  <si>
    <t>Installations complexes spécialisées </t>
  </si>
  <si>
    <t>2153.</t>
  </si>
  <si>
    <t>Installations à caractère spécifique </t>
  </si>
  <si>
    <t>2154.</t>
  </si>
  <si>
    <t>Matériel industriel</t>
  </si>
  <si>
    <t>2155.</t>
  </si>
  <si>
    <t>Outillage industriel</t>
  </si>
  <si>
    <t>2157.</t>
  </si>
  <si>
    <t>Agencements et aménagements des matériels et outillage industriels </t>
  </si>
  <si>
    <t>218.</t>
  </si>
  <si>
    <t>Autres immobilisations corporelles</t>
  </si>
  <si>
    <t>2181.</t>
  </si>
  <si>
    <t>Installations générales, agencements, aménagements divers</t>
  </si>
  <si>
    <t>2182.</t>
  </si>
  <si>
    <t>Matériel de transport</t>
  </si>
  <si>
    <t>2183.</t>
  </si>
  <si>
    <t>Matériel de bureau et matériel informatique </t>
  </si>
  <si>
    <t>2184.</t>
  </si>
  <si>
    <t>Mobilier</t>
  </si>
  <si>
    <t>2185.</t>
  </si>
  <si>
    <t>Cheptel</t>
  </si>
  <si>
    <t>2186.</t>
  </si>
  <si>
    <t>Emballages récupérables </t>
  </si>
  <si>
    <t>2187.</t>
  </si>
  <si>
    <t>Mali de fusions sur actifs corporels</t>
  </si>
  <si>
    <t>22.</t>
  </si>
  <si>
    <t>Immobilisations mises en concession</t>
  </si>
  <si>
    <t>23.</t>
  </si>
  <si>
    <t>Immobilisations en cours</t>
  </si>
  <si>
    <t>231.</t>
  </si>
  <si>
    <t>Immobilisations corporelles en cours</t>
  </si>
  <si>
    <t>232.</t>
  </si>
  <si>
    <t>Immobilisations incorporelles en cours </t>
  </si>
  <si>
    <t>237.</t>
  </si>
  <si>
    <t>Avances et acomptes versés sur immobilisations incorporelles </t>
  </si>
  <si>
    <t>238.</t>
  </si>
  <si>
    <t>Avances et acomptes versés sur commandes d'immobilisations corporelles </t>
  </si>
  <si>
    <t>25.</t>
  </si>
  <si>
    <t>Parts dans des entreprises liées et créances sur des entreprises liées </t>
  </si>
  <si>
    <t>26.</t>
  </si>
  <si>
    <t>Participations et créances rattachées à des participations </t>
  </si>
  <si>
    <t>261.</t>
  </si>
  <si>
    <t>Titres de participation</t>
  </si>
  <si>
    <t>266.</t>
  </si>
  <si>
    <t>Autres formes de participation </t>
  </si>
  <si>
    <t>267.</t>
  </si>
  <si>
    <t>Créances rattachées à des participations </t>
  </si>
  <si>
    <t>268.</t>
  </si>
  <si>
    <t>Créances rattachées à des sociétés en participation </t>
  </si>
  <si>
    <t>269.</t>
  </si>
  <si>
    <t>Versements restant à effectuer sur titres de participation non libérés </t>
  </si>
  <si>
    <t>27.</t>
  </si>
  <si>
    <t>Autres immobilisations financières </t>
  </si>
  <si>
    <t>271.</t>
  </si>
  <si>
    <t>Titres immobilisés autres que les titres immobilisés de l'activité de portefeuille (droit de propriété) </t>
  </si>
  <si>
    <t>272.</t>
  </si>
  <si>
    <t>Titres immobilisés (droit de créance) </t>
  </si>
  <si>
    <t>273.</t>
  </si>
  <si>
    <t>Titres immobilisés de l'activité de portefeuille </t>
  </si>
  <si>
    <t>274.</t>
  </si>
  <si>
    <t>Prêts</t>
  </si>
  <si>
    <t>275.</t>
  </si>
  <si>
    <t>Dépôts et cautionnements versés </t>
  </si>
  <si>
    <t>276.</t>
  </si>
  <si>
    <t>Autres créances immobilisées </t>
  </si>
  <si>
    <t>277.</t>
  </si>
  <si>
    <t>(Actions propres ou parts propres)</t>
  </si>
  <si>
    <t>278.</t>
  </si>
  <si>
    <t>Mali de fusion sur actifs financiers</t>
  </si>
  <si>
    <t>279.</t>
  </si>
  <si>
    <t>Versements restant à effectuer sur titres immobilisés non libérés </t>
  </si>
  <si>
    <t>28.</t>
  </si>
  <si>
    <t>Amortissements des immobilisations</t>
  </si>
  <si>
    <t>280.</t>
  </si>
  <si>
    <t>Amortissements des immobilisations incorporelles </t>
  </si>
  <si>
    <t>2801.</t>
  </si>
  <si>
    <t>Frais d'établissement (même ventilation que celle du compte 201) </t>
  </si>
  <si>
    <t>2803.</t>
  </si>
  <si>
    <t>2805.</t>
  </si>
  <si>
    <t>Concessions et droits similaires, brevets, licences, logiciels, droits et valeurs similaires </t>
  </si>
  <si>
    <t>2807.</t>
  </si>
  <si>
    <t>2808.</t>
  </si>
  <si>
    <t>281.</t>
  </si>
  <si>
    <t>Amortissements des immobilisations corporelles </t>
  </si>
  <si>
    <t>2812.</t>
  </si>
  <si>
    <t>Agencements, aménagements de terrains (même ventilation que celle du compte 212) </t>
  </si>
  <si>
    <t>2813.</t>
  </si>
  <si>
    <t>Constructions (même ventilation que celle du compte 213) </t>
  </si>
  <si>
    <t>2814.</t>
  </si>
  <si>
    <t>Constructions sur sol d'autrui (même ventilation que celle du compte 214) </t>
  </si>
  <si>
    <t>2815.</t>
  </si>
  <si>
    <t>Installations, matériel et outillage industriels (même ventilation que celle du compte 215) </t>
  </si>
  <si>
    <t>2818.</t>
  </si>
  <si>
    <t>Autres immobilisations corporelles (même ventilation que celle du compte 218) </t>
  </si>
  <si>
    <t>282.</t>
  </si>
  <si>
    <t>Amortissements des immobilisations mises en concession </t>
  </si>
  <si>
    <t>29.</t>
  </si>
  <si>
    <t>Dépréciations des immobilisations </t>
  </si>
  <si>
    <t>290.</t>
  </si>
  <si>
    <t>Dépréciations des immobilisations incorporelles </t>
  </si>
  <si>
    <t>2905.</t>
  </si>
  <si>
    <t>Marques, procédés, droits et valeurs similaires </t>
  </si>
  <si>
    <t>2906.</t>
  </si>
  <si>
    <t>2907.</t>
  </si>
  <si>
    <t>2908.</t>
  </si>
  <si>
    <t>291.</t>
  </si>
  <si>
    <t>Dépréciations des immobilisations corporelles (même ventilation que celle du compte 21) </t>
  </si>
  <si>
    <t>29187.</t>
  </si>
  <si>
    <t>Dépréciation du mali de fusion sur actifs corporels</t>
  </si>
  <si>
    <t>292.</t>
  </si>
  <si>
    <t>Dépréciations des immobilisations mises en concession </t>
  </si>
  <si>
    <t>293.</t>
  </si>
  <si>
    <t>Dépréciations des immobilisations en cours </t>
  </si>
  <si>
    <t>2931.</t>
  </si>
  <si>
    <t>Immobilisations corporelles en cours </t>
  </si>
  <si>
    <t>2932.</t>
  </si>
  <si>
    <t>296.</t>
  </si>
  <si>
    <t>Dépréciations des participations et créances rattachées à des participations</t>
  </si>
  <si>
    <t>2961.</t>
  </si>
  <si>
    <t>2966.</t>
  </si>
  <si>
    <t>Autres formes de participation</t>
  </si>
  <si>
    <t>2967.</t>
  </si>
  <si>
    <t>Créances rattachées à des participations (même ventilation que celle du compte 267) </t>
  </si>
  <si>
    <t>2968.</t>
  </si>
  <si>
    <t>Créances rattachées à des sociétés en participation (même ventilation que celle du compte 268) </t>
  </si>
  <si>
    <t>297.</t>
  </si>
  <si>
    <t>Dépréciations des autres immobilisations financières</t>
  </si>
  <si>
    <t>2971.</t>
  </si>
  <si>
    <t>Titres immobilisés autres que les titres immobilisés de l'activité de portefeuille - droit de propriété (même ventilation que celle du </t>
  </si>
  <si>
    <t>compte 271) </t>
  </si>
  <si>
    <t>2972.</t>
  </si>
  <si>
    <t>Droit de créance (même ventilation que celle du compte 272) </t>
  </si>
  <si>
    <t>2973.</t>
  </si>
  <si>
    <t>2974.</t>
  </si>
  <si>
    <t>Prêts (même ventilation que celle du compte 274) </t>
  </si>
  <si>
    <t>2975.</t>
  </si>
  <si>
    <t>Dépôts et cautionnements versés (même ventilation que celle du compte 275) </t>
  </si>
  <si>
    <t>2976.</t>
  </si>
  <si>
    <t>Autres créances immobilisées (même ventilation que celle du compte 276) </t>
  </si>
  <si>
    <t>29787.</t>
  </si>
  <si>
    <t>Dépréciation du mali de fusion sur actifs financiers</t>
  </si>
  <si>
    <t>COMPTES DE STOCKS ET EN-COURS</t>
  </si>
  <si>
    <t>31.</t>
  </si>
  <si>
    <t>Matières premières (et fournitures) </t>
  </si>
  <si>
    <t>311.</t>
  </si>
  <si>
    <t>Matières (ou groupe) A</t>
  </si>
  <si>
    <t>312.</t>
  </si>
  <si>
    <t>Matières (ou groupe) B</t>
  </si>
  <si>
    <t>317.</t>
  </si>
  <si>
    <t>Fournitures A, B, C,</t>
  </si>
  <si>
    <t>32.</t>
  </si>
  <si>
    <t>Autres approvisionnements</t>
  </si>
  <si>
    <t>321.</t>
  </si>
  <si>
    <t>Matières consommables</t>
  </si>
  <si>
    <t>322.</t>
  </si>
  <si>
    <t>Fournitures consommables</t>
  </si>
  <si>
    <t>326.</t>
  </si>
  <si>
    <t>Emballages</t>
  </si>
  <si>
    <t>33.</t>
  </si>
  <si>
    <t>En-cours de production de biens </t>
  </si>
  <si>
    <t>331.</t>
  </si>
  <si>
    <t>Produits en cours</t>
  </si>
  <si>
    <t>335.</t>
  </si>
  <si>
    <t>Travaux en cours</t>
  </si>
  <si>
    <t>34.</t>
  </si>
  <si>
    <t>En-cours de production de services </t>
  </si>
  <si>
    <t>341.</t>
  </si>
  <si>
    <t>Etudes en cours</t>
  </si>
  <si>
    <t>345.</t>
  </si>
  <si>
    <t>Prestations de services en cours</t>
  </si>
  <si>
    <t>35.</t>
  </si>
  <si>
    <t>Stocks de produits</t>
  </si>
  <si>
    <t>351.</t>
  </si>
  <si>
    <t>Produits intermédiaires</t>
  </si>
  <si>
    <t>355.</t>
  </si>
  <si>
    <t>Produits finis</t>
  </si>
  <si>
    <t>358.</t>
  </si>
  <si>
    <t>Produits résiduels (ou matières de récupération) </t>
  </si>
  <si>
    <t>36.</t>
  </si>
  <si>
    <t>Compte à ouvrir, le cas échéant, sous l'intitulé " stocks provenant d'immobilisations " </t>
  </si>
  <si>
    <t>37.</t>
  </si>
  <si>
    <t>Stocks de marchandises</t>
  </si>
  <si>
    <t>371.</t>
  </si>
  <si>
    <t>Marchandises (ou groupe) A</t>
  </si>
  <si>
    <t>372.</t>
  </si>
  <si>
    <t>Marchandises (ou groupe) B</t>
  </si>
  <si>
    <t>38.</t>
  </si>
  <si>
    <t>Lorsque l'entité tient un inventaire permanent en comptabilité générale, le compte 38 peut être utilisé pour comptabiliser les stocks en voie d'acheminement, mis en dépôt ou donnés en consignation </t>
  </si>
  <si>
    <t>39.</t>
  </si>
  <si>
    <t>Dépréciation des stocks et en-cours </t>
  </si>
  <si>
    <t>391.</t>
  </si>
  <si>
    <t>Dépréciation des matières premières (et fournitures) </t>
  </si>
  <si>
    <t>392.</t>
  </si>
  <si>
    <t>Dépréciation des autres approvisionnements </t>
  </si>
  <si>
    <t>393.</t>
  </si>
  <si>
    <t>Dépréciation des en-cours de production de biens </t>
  </si>
  <si>
    <t>394.</t>
  </si>
  <si>
    <t>Dépréciation des en-cours de production de services </t>
  </si>
  <si>
    <t>395.</t>
  </si>
  <si>
    <t>Dépréciation des stocks de produits </t>
  </si>
  <si>
    <t>397.</t>
  </si>
  <si>
    <t>Dépréciation des stocks de marchandises </t>
  </si>
  <si>
    <t>COMPTES DE TIERS</t>
  </si>
  <si>
    <t>40.</t>
  </si>
  <si>
    <t>Fournisseurs et comptes rattachés</t>
  </si>
  <si>
    <t>400.</t>
  </si>
  <si>
    <t>Fournisseurs et Comptes rattachés </t>
  </si>
  <si>
    <t>401.</t>
  </si>
  <si>
    <t>Fournisseurs</t>
  </si>
  <si>
    <t>403.</t>
  </si>
  <si>
    <t>Fournisseurs - Effets à payer</t>
  </si>
  <si>
    <t>404.</t>
  </si>
  <si>
    <t>Fournisseurs d'immobilisations</t>
  </si>
  <si>
    <t>405.</t>
  </si>
  <si>
    <t>Fournisseurs d'immobilisations - Effets à payer </t>
  </si>
  <si>
    <t>408.</t>
  </si>
  <si>
    <t>Fournisseurs - Factures non parvenues </t>
  </si>
  <si>
    <t>409.</t>
  </si>
  <si>
    <t>Fournisseurs débiteurs</t>
  </si>
  <si>
    <t>4091.</t>
  </si>
  <si>
    <t>Fournisseurs - Avances et acomptes versés sur commandes </t>
  </si>
  <si>
    <t>4096.</t>
  </si>
  <si>
    <t>Fournisseurs - Créances pour emballages et matériel à rendre </t>
  </si>
  <si>
    <t>4097.</t>
  </si>
  <si>
    <t>Fournisseurs - Autres avoirs</t>
  </si>
  <si>
    <t>4098.</t>
  </si>
  <si>
    <t>Rabais, remises, ristournes à obtenir et autres avoirs non encore reçus </t>
  </si>
  <si>
    <t>41.</t>
  </si>
  <si>
    <t>Clients et comptes rattachés</t>
  </si>
  <si>
    <t>410.</t>
  </si>
  <si>
    <t>Clients et comptes rattachés </t>
  </si>
  <si>
    <t>411.</t>
  </si>
  <si>
    <t>Clients</t>
  </si>
  <si>
    <t>413.</t>
  </si>
  <si>
    <t>Clients - Effets à recevoir</t>
  </si>
  <si>
    <t>416.</t>
  </si>
  <si>
    <t>Clients douteux ou litigieux</t>
  </si>
  <si>
    <t>418.</t>
  </si>
  <si>
    <t>Clients - Produits non encore facturés </t>
  </si>
  <si>
    <t>419.</t>
  </si>
  <si>
    <t>Clients créditeurs</t>
  </si>
  <si>
    <t>4191.</t>
  </si>
  <si>
    <t>Clients - Avances et acomptes reçus sur commandes </t>
  </si>
  <si>
    <t>4196.</t>
  </si>
  <si>
    <t>Clients - Dettes sur emballages et matériels consignés </t>
  </si>
  <si>
    <t>4197.</t>
  </si>
  <si>
    <t>Clients - Autres avoirs</t>
  </si>
  <si>
    <t>4198.</t>
  </si>
  <si>
    <t>Rabais, remises, ristournes à accorder et autres avoirs à établir </t>
  </si>
  <si>
    <t>42.</t>
  </si>
  <si>
    <t>Personnel et comptes rattachés</t>
  </si>
  <si>
    <t>421.</t>
  </si>
  <si>
    <t>Personnel - Rémunérations dues </t>
  </si>
  <si>
    <t>422.</t>
  </si>
  <si>
    <t>Comités d'entreprises, d'établissement, ...</t>
  </si>
  <si>
    <t>424.</t>
  </si>
  <si>
    <t>425.</t>
  </si>
  <si>
    <t>Personnel - Avances et acomptes</t>
  </si>
  <si>
    <t>426.</t>
  </si>
  <si>
    <t>Personnel - Dépôts</t>
  </si>
  <si>
    <t>427.</t>
  </si>
  <si>
    <t>Personnel - Oppositions</t>
  </si>
  <si>
    <t>428.</t>
  </si>
  <si>
    <t>Personnel - Charges à payer et produits à recevoir </t>
  </si>
  <si>
    <t>43.</t>
  </si>
  <si>
    <t>Sécurité sociale et autres organismes sociaux </t>
  </si>
  <si>
    <t>431.</t>
  </si>
  <si>
    <t>Sécurité sociale</t>
  </si>
  <si>
    <t>437.</t>
  </si>
  <si>
    <t>Autres organismes sociaux</t>
  </si>
  <si>
    <t>438.</t>
  </si>
  <si>
    <t>Organismes sociaux - Charges à payer et produits à recevoir </t>
  </si>
  <si>
    <t>44.</t>
  </si>
  <si>
    <t>État et autres collectivités publiques </t>
  </si>
  <si>
    <t>441.</t>
  </si>
  <si>
    <t>État - Subventions à recevoir</t>
  </si>
  <si>
    <t>442.</t>
  </si>
  <si>
    <t>Contributions, impôts et taxes recouvrés pour le compte de l'Etat</t>
  </si>
  <si>
    <t>443.</t>
  </si>
  <si>
    <t>Opérations particulières avec l'Etat, les collectivités publiques, les organismes internationaux </t>
  </si>
  <si>
    <t>4431.</t>
  </si>
  <si>
    <t>Créances sur l'Etat résultant de la suppression de la règle du décalage d'un mois en matière de T.V.A. </t>
  </si>
  <si>
    <t>4438.</t>
  </si>
  <si>
    <t>Intérêts courus sur créances figurant au compte 4431 </t>
  </si>
  <si>
    <t>444.</t>
  </si>
  <si>
    <t>Etat - Impôts sur les bénéfices </t>
  </si>
  <si>
    <t>445.</t>
  </si>
  <si>
    <t>Etat - Taxes sur le chiffre d'affaires </t>
  </si>
  <si>
    <t>4452.</t>
  </si>
  <si>
    <t>T.V.A. due intracommunautaire</t>
  </si>
  <si>
    <t>4455.</t>
  </si>
  <si>
    <t>Taxes sur le chiffre d'affaires à décaisser </t>
  </si>
  <si>
    <t>4456.</t>
  </si>
  <si>
    <t>Taxes sur le chiffre d'affaires déductibles </t>
  </si>
  <si>
    <t>4457.</t>
  </si>
  <si>
    <t>Taxes sur le chiffre d'affaires collectées par l'entreprise </t>
  </si>
  <si>
    <t>4458.</t>
  </si>
  <si>
    <t>Taxes sur le chiffre d'affaires à régulariser ou en attente </t>
  </si>
  <si>
    <t>446.</t>
  </si>
  <si>
    <t>Obligations cautionnées</t>
  </si>
  <si>
    <t>447.</t>
  </si>
  <si>
    <t>Autres impôts, taxes et versements assimilés </t>
  </si>
  <si>
    <t>448.</t>
  </si>
  <si>
    <t>Etat - Charges à payer et produits à recevoir </t>
  </si>
  <si>
    <t>449.</t>
  </si>
  <si>
    <t>Quotas d'émission à acquérir</t>
  </si>
  <si>
    <t>45.</t>
  </si>
  <si>
    <t>Groupe et associés </t>
  </si>
  <si>
    <t>451.</t>
  </si>
  <si>
    <t>Groupe</t>
  </si>
  <si>
    <t>455.</t>
  </si>
  <si>
    <t>Associés - Comptes courants </t>
  </si>
  <si>
    <t>456.</t>
  </si>
  <si>
    <t>Associés - Opérations sur le capital </t>
  </si>
  <si>
    <t>457.</t>
  </si>
  <si>
    <t>Associés - Dividendes à payer </t>
  </si>
  <si>
    <t>458.</t>
  </si>
  <si>
    <t>Associés - Opérations faites en commun et en G.I.E. </t>
  </si>
  <si>
    <t>46.</t>
  </si>
  <si>
    <t>Débiteurs divers et créditeurs divers </t>
  </si>
  <si>
    <t>462.</t>
  </si>
  <si>
    <t>Créances sur cessions d'immobilisations </t>
  </si>
  <si>
    <t>464.</t>
  </si>
  <si>
    <t>Dettes sur acquisitions de valeurs mobilières de placement </t>
  </si>
  <si>
    <t>465.</t>
  </si>
  <si>
    <t>Créances sur cessions de valeurs mobilières de placement </t>
  </si>
  <si>
    <t>467.</t>
  </si>
  <si>
    <t>Autres comptes débiteurs ou créditeurs </t>
  </si>
  <si>
    <t>468.</t>
  </si>
  <si>
    <t>Divers - Charges à payer et produits à recevoir </t>
  </si>
  <si>
    <t>47.</t>
  </si>
  <si>
    <t>Comptes transitoires ou d'attente </t>
  </si>
  <si>
    <t>471 à 473.</t>
  </si>
  <si>
    <t>Comptes d'attente</t>
  </si>
  <si>
    <t>474.</t>
  </si>
  <si>
    <t>Différences d'évaluation de jetons sur des passifs</t>
  </si>
  <si>
    <t>475.</t>
  </si>
  <si>
    <t>476.</t>
  </si>
  <si>
    <t>Différence de conversion - Actif </t>
  </si>
  <si>
    <t>477.</t>
  </si>
  <si>
    <t>Différences de conversion - Passif </t>
  </si>
  <si>
    <t>478.</t>
  </si>
  <si>
    <t>Autres comptes transitoires</t>
  </si>
  <si>
    <t>47861.</t>
  </si>
  <si>
    <t>Différences d'évaluation sur instruments financier à terme - Actif</t>
  </si>
  <si>
    <t>47862.</t>
  </si>
  <si>
    <t>Différences d'évaluation sur jetons détenus - Actif</t>
  </si>
  <si>
    <t>47871.</t>
  </si>
  <si>
    <t>Différences d'évaluation sur instruments financier à terme - Passif</t>
  </si>
  <si>
    <t>47872.</t>
  </si>
  <si>
    <t>Différences d'évaluation sur jetons détenus - Passif</t>
  </si>
  <si>
    <t>48.</t>
  </si>
  <si>
    <t>Comptes de régularisation</t>
  </si>
  <si>
    <t>481.</t>
  </si>
  <si>
    <t>Charges à répartir sur plusieurs exercices </t>
  </si>
  <si>
    <t>486.</t>
  </si>
  <si>
    <t>Charges constatées d'avance </t>
  </si>
  <si>
    <t>487.</t>
  </si>
  <si>
    <t>Produits constatés d'avance </t>
  </si>
  <si>
    <t>488.</t>
  </si>
  <si>
    <t>Comptes de répartition périodique des charges et des produits </t>
  </si>
  <si>
    <t>49.</t>
  </si>
  <si>
    <t>Dépréciation des comptes de tiers </t>
  </si>
  <si>
    <t>491.</t>
  </si>
  <si>
    <t>Dépréciation des comptes de clients </t>
  </si>
  <si>
    <t>495.</t>
  </si>
  <si>
    <t>Dépréciation des comptes du groupe et des associés </t>
  </si>
  <si>
    <t>4951.</t>
  </si>
  <si>
    <t>Comptes du groupe</t>
  </si>
  <si>
    <t>4955.</t>
  </si>
  <si>
    <t>Comptes courants des associés </t>
  </si>
  <si>
    <t>4958.</t>
  </si>
  <si>
    <t>Opérations faites en commun et en G.I.E. </t>
  </si>
  <si>
    <t>496.</t>
  </si>
  <si>
    <t>Dépréciation des comptes de débiteurs divers </t>
  </si>
  <si>
    <t>COMPTES FINANCIERS</t>
  </si>
  <si>
    <t>50.</t>
  </si>
  <si>
    <t>Valeurs mobilières de placement </t>
  </si>
  <si>
    <t>501.</t>
  </si>
  <si>
    <t>Parts dans des entreprises liées </t>
  </si>
  <si>
    <t>502.</t>
  </si>
  <si>
    <t>Actions propres</t>
  </si>
  <si>
    <t>503.</t>
  </si>
  <si>
    <t>Actions</t>
  </si>
  <si>
    <t>504.</t>
  </si>
  <si>
    <t>Autres titres conférant un droit de propriété </t>
  </si>
  <si>
    <t>505.</t>
  </si>
  <si>
    <t>Obligations et bons émis par la société et rachetés par elle </t>
  </si>
  <si>
    <t>506.</t>
  </si>
  <si>
    <t>Obligations</t>
  </si>
  <si>
    <t>507.</t>
  </si>
  <si>
    <t>Bons du Trésor et bons de caisse à court terme</t>
  </si>
  <si>
    <t>508.</t>
  </si>
  <si>
    <t>Autres valeurs mobilières de placement et autres créances assimilées </t>
  </si>
  <si>
    <t>509.</t>
  </si>
  <si>
    <t>Versements restant à effectuer sur valeurs mobilières de placement non libérées </t>
  </si>
  <si>
    <t>51.</t>
  </si>
  <si>
    <t>Banques, établissements financiers et assimilés </t>
  </si>
  <si>
    <t>511.</t>
  </si>
  <si>
    <t>Valeurs à l'encaissement</t>
  </si>
  <si>
    <t>512.</t>
  </si>
  <si>
    <t>Banques </t>
  </si>
  <si>
    <t>514.</t>
  </si>
  <si>
    <t>Chèques postaux</t>
  </si>
  <si>
    <t>515.</t>
  </si>
  <si>
    <t>" Caisses " du Trésor et des établissements publics </t>
  </si>
  <si>
    <t>516.</t>
  </si>
  <si>
    <t>Sociétés de bourse</t>
  </si>
  <si>
    <t>517.</t>
  </si>
  <si>
    <t>Autres organismes financiers</t>
  </si>
  <si>
    <t>518.</t>
  </si>
  <si>
    <t>Intérêts courus</t>
  </si>
  <si>
    <t>519.</t>
  </si>
  <si>
    <t>Concours bancaires courants</t>
  </si>
  <si>
    <t>52.</t>
  </si>
  <si>
    <t>Instruments financiers à terme et jetons détenus</t>
  </si>
  <si>
    <t>521.</t>
  </si>
  <si>
    <t>Instruments financiers à terme</t>
  </si>
  <si>
    <t>522.</t>
  </si>
  <si>
    <t>Jetons détenus</t>
  </si>
  <si>
    <t>523.</t>
  </si>
  <si>
    <t>Jetons auto-détenus</t>
  </si>
  <si>
    <t>524.</t>
  </si>
  <si>
    <t>Jetons empruntés</t>
  </si>
  <si>
    <t>53.</t>
  </si>
  <si>
    <t>Caisse</t>
  </si>
  <si>
    <t>531.</t>
  </si>
  <si>
    <t>Caisse siège social</t>
  </si>
  <si>
    <t>532.</t>
  </si>
  <si>
    <t>Caisse succursale (ou usine) A </t>
  </si>
  <si>
    <t>533.</t>
  </si>
  <si>
    <t>Caisse succursale (ou usine) B </t>
  </si>
  <si>
    <t>54.</t>
  </si>
  <si>
    <t>Régies d'avance et accréditifs</t>
  </si>
  <si>
    <t>58.</t>
  </si>
  <si>
    <t>Virements internes</t>
  </si>
  <si>
    <t>59.</t>
  </si>
  <si>
    <t>Dépréciation des comptes financiers </t>
  </si>
  <si>
    <t>590.</t>
  </si>
  <si>
    <t>Dépréciation des valeurs mobilières de placement </t>
  </si>
  <si>
    <t>5903.</t>
  </si>
  <si>
    <t>5904.</t>
  </si>
  <si>
    <t>5906.</t>
  </si>
  <si>
    <t>5908.</t>
  </si>
  <si>
    <t>Autres valeurs mobilières de placement et créances assimilées </t>
  </si>
  <si>
    <t>COMPTES DE CHARGES</t>
  </si>
  <si>
    <t>60.</t>
  </si>
  <si>
    <t>Achats (sauf 603) </t>
  </si>
  <si>
    <t>601.</t>
  </si>
  <si>
    <t>Achats stockés - Matières premières (et fournitures) </t>
  </si>
  <si>
    <t>602.</t>
  </si>
  <si>
    <t>Achats stockés - Autres approvisionnements </t>
  </si>
  <si>
    <t>6021.</t>
  </si>
  <si>
    <t>6022.</t>
  </si>
  <si>
    <t>6026.</t>
  </si>
  <si>
    <t>Emballages </t>
  </si>
  <si>
    <t>604.</t>
  </si>
  <si>
    <t>Achats d'études et prestations de services </t>
  </si>
  <si>
    <t>605.</t>
  </si>
  <si>
    <t>Achats de matériel, équipements et travaux </t>
  </si>
  <si>
    <t>606.</t>
  </si>
  <si>
    <t>Achats non stockés de matière et fournitures </t>
  </si>
  <si>
    <t>607.</t>
  </si>
  <si>
    <t>Achats de marchandises</t>
  </si>
  <si>
    <t>608.</t>
  </si>
  <si>
    <t>(Compte réservé, le cas échéant, à la récapitulation des frais accessoires incorporés aux achats) </t>
  </si>
  <si>
    <t>609.</t>
  </si>
  <si>
    <t>Rabais, remises et ristournes obtenus sur achats </t>
  </si>
  <si>
    <t>603.</t>
  </si>
  <si>
    <t>Variations des stocks (approvisionnements et marchandises) </t>
  </si>
  <si>
    <t>6031.</t>
  </si>
  <si>
    <t>Variation des stocks de matières premières (et fournitures) </t>
  </si>
  <si>
    <t>6032.</t>
  </si>
  <si>
    <t>Variation des stocks des autres approvisionnements </t>
  </si>
  <si>
    <t>6037.</t>
  </si>
  <si>
    <t>Variation des stocks de marchandises </t>
  </si>
  <si>
    <t>61/62.</t>
  </si>
  <si>
    <t>Autres charges externes</t>
  </si>
  <si>
    <t>61.</t>
  </si>
  <si>
    <t>Services extérieurs</t>
  </si>
  <si>
    <t>611.</t>
  </si>
  <si>
    <t>Sous-traitance générale </t>
  </si>
  <si>
    <t>612.</t>
  </si>
  <si>
    <t>Redevances de crédit-bail</t>
  </si>
  <si>
    <t>6122.</t>
  </si>
  <si>
    <t>Crédit-bail mobilier</t>
  </si>
  <si>
    <t>6125.</t>
  </si>
  <si>
    <t>Crédit-bail immobilier</t>
  </si>
  <si>
    <t>613.</t>
  </si>
  <si>
    <t>Locations </t>
  </si>
  <si>
    <t>614.</t>
  </si>
  <si>
    <t>Charges locatives et de copropriété </t>
  </si>
  <si>
    <t>615.</t>
  </si>
  <si>
    <t>Entretien et réparations</t>
  </si>
  <si>
    <t>616.</t>
  </si>
  <si>
    <t>Primes d'assurances</t>
  </si>
  <si>
    <t>617.</t>
  </si>
  <si>
    <t>Etudes et recherches</t>
  </si>
  <si>
    <t>618.</t>
  </si>
  <si>
    <t>Divers</t>
  </si>
  <si>
    <t>619.</t>
  </si>
  <si>
    <t>Rabais, remises et ristournes obtenus sur services extérieurs </t>
  </si>
  <si>
    <t>62.</t>
  </si>
  <si>
    <t>Autres services extérieurs </t>
  </si>
  <si>
    <t>621.</t>
  </si>
  <si>
    <t>Personnel extérieur à l'entreprise </t>
  </si>
  <si>
    <t>622.</t>
  </si>
  <si>
    <t>Rémunérations d'intermédiaires et honoraires </t>
  </si>
  <si>
    <t>623.</t>
  </si>
  <si>
    <t>Publicité, publications, relations publiques </t>
  </si>
  <si>
    <t>624.</t>
  </si>
  <si>
    <t>Transports de biens et transports collectifs du personnel </t>
  </si>
  <si>
    <t>625.</t>
  </si>
  <si>
    <t>Déplacements, missions et réceptions </t>
  </si>
  <si>
    <t>626.</t>
  </si>
  <si>
    <t>Frais postaux et de télécommunications </t>
  </si>
  <si>
    <t>627.</t>
  </si>
  <si>
    <t>Services bancaires et assimilés </t>
  </si>
  <si>
    <t>628.</t>
  </si>
  <si>
    <t>629.</t>
  </si>
  <si>
    <t>Rabais, remises et ristournes obtenus sur autres services extérieurs </t>
  </si>
  <si>
    <t>63.</t>
  </si>
  <si>
    <t>Impôts, taxes et versements assimilés </t>
  </si>
  <si>
    <t>631.</t>
  </si>
  <si>
    <t>Impôts, taxes et versements assimilés sur rémunérations (administrations des impôts) </t>
  </si>
  <si>
    <t>633.</t>
  </si>
  <si>
    <t>Impôts, taxes et versements assimilés sur rémunérations (autres organismes) </t>
  </si>
  <si>
    <t>635.</t>
  </si>
  <si>
    <t>Autres impôts, taxes et versements assimilés (administrations des impôts) </t>
  </si>
  <si>
    <t>6358.</t>
  </si>
  <si>
    <t>Autres droits </t>
  </si>
  <si>
    <t>637.</t>
  </si>
  <si>
    <t>Autres impôts, taxes et versements assimilés (autres organismes) </t>
  </si>
  <si>
    <t>64.</t>
  </si>
  <si>
    <t>Charges de personnel</t>
  </si>
  <si>
    <t>641.</t>
  </si>
  <si>
    <t>Rémunérations du personnel </t>
  </si>
  <si>
    <t>644.</t>
  </si>
  <si>
    <t>Rémunération du travail de l'exploitant </t>
  </si>
  <si>
    <t>645.</t>
  </si>
  <si>
    <t>Charges de sécurité sociale et de prévoyance </t>
  </si>
  <si>
    <t>646.</t>
  </si>
  <si>
    <t>Cotisations sociales personnelles de l'exploitant </t>
  </si>
  <si>
    <t>647.</t>
  </si>
  <si>
    <t>Autres charges sociales</t>
  </si>
  <si>
    <t>648.</t>
  </si>
  <si>
    <t>Autres charges de personnel</t>
  </si>
  <si>
    <t>65.</t>
  </si>
  <si>
    <t>Autres charges de gestion courante </t>
  </si>
  <si>
    <t>651.</t>
  </si>
  <si>
    <t>Redevances pour concessions, brevets, licences, marques, procédés, logiciels, droits et valeurs similaires </t>
  </si>
  <si>
    <t>653.</t>
  </si>
  <si>
    <t>Jetons de présence</t>
  </si>
  <si>
    <t>654.</t>
  </si>
  <si>
    <t>Pertes sur créances irrécouvrables </t>
  </si>
  <si>
    <t>655.</t>
  </si>
  <si>
    <t>Quote-part de résultat sur opérations faites en commun </t>
  </si>
  <si>
    <t>656.</t>
  </si>
  <si>
    <t>Pertes de change sur créances commerciales</t>
  </si>
  <si>
    <t>658.</t>
  </si>
  <si>
    <t>Charges diverses de gestion courante</t>
  </si>
  <si>
    <t>66.</t>
  </si>
  <si>
    <t>Charges financières</t>
  </si>
  <si>
    <t>661.</t>
  </si>
  <si>
    <t>Charges d'intérêts</t>
  </si>
  <si>
    <t>664.</t>
  </si>
  <si>
    <t>Pertes sur créances liées à des participations </t>
  </si>
  <si>
    <t>665.</t>
  </si>
  <si>
    <t>Escomptes accordés</t>
  </si>
  <si>
    <t>666.</t>
  </si>
  <si>
    <t>Pertes de change financières</t>
  </si>
  <si>
    <t>667.</t>
  </si>
  <si>
    <t>Charges nettes sur cessions de valeurs mobilières de placement </t>
  </si>
  <si>
    <t>668.</t>
  </si>
  <si>
    <t>Autres charges financières</t>
  </si>
  <si>
    <t>67.</t>
  </si>
  <si>
    <t>Charges exceptionnelles</t>
  </si>
  <si>
    <t>671.</t>
  </si>
  <si>
    <t>Charges exceptionnelles sur opérations de gestion </t>
  </si>
  <si>
    <t>672.</t>
  </si>
  <si>
    <t>(Compte à la disposition des entités pour enregistrer, en cours d'exercice, les charges sur exercices antérieurs) </t>
  </si>
  <si>
    <t>674.</t>
  </si>
  <si>
    <t>Opérations de constitution ou liquidation des fiducies</t>
  </si>
  <si>
    <t>675.</t>
  </si>
  <si>
    <t>Valeurs comptables des éléments d'actif cédés </t>
  </si>
  <si>
    <t>678.</t>
  </si>
  <si>
    <t>Autres charges exceptionnelles</t>
  </si>
  <si>
    <t>68.</t>
  </si>
  <si>
    <t>Dotations aux amortissements, aux dépréciations et aux provisions</t>
  </si>
  <si>
    <t>681.</t>
  </si>
  <si>
    <t>Dotations aux amortissements, aux dépréciations et aux provisions - Charges d'exploitation</t>
  </si>
  <si>
    <t>6811.</t>
  </si>
  <si>
    <t>Dotations aux amortissements sur immobilisations incorporelles et corporelles </t>
  </si>
  <si>
    <t>6812.</t>
  </si>
  <si>
    <t>Dotations aux amortissements des charges d'exploitation à répartir </t>
  </si>
  <si>
    <t>6815.</t>
  </si>
  <si>
    <t>Dotations aux provisions d'exploitation</t>
  </si>
  <si>
    <t>6816.</t>
  </si>
  <si>
    <t>Dotations aux dépréciations des immobilisations incorporelles et corporelles </t>
  </si>
  <si>
    <t>6817.</t>
  </si>
  <si>
    <t>Dotations pour dépréciations des actifs circulants</t>
  </si>
  <si>
    <t>686.</t>
  </si>
  <si>
    <t>Dotations aux amortissements, aux dépréciations et aux provisions - Charges financières</t>
  </si>
  <si>
    <t>6861.</t>
  </si>
  <si>
    <t>Dotations aux amortissements des primes de remboursement des obligations </t>
  </si>
  <si>
    <t>6865.</t>
  </si>
  <si>
    <t>Dotations aux provisions financières</t>
  </si>
  <si>
    <t>6866.</t>
  </si>
  <si>
    <t>Dotations pour dépréciations des éléments financiers</t>
  </si>
  <si>
    <t>6868.</t>
  </si>
  <si>
    <t> Autres dotations</t>
  </si>
  <si>
    <t>687.</t>
  </si>
  <si>
    <t>Dotations aux amortissements, aux dépréciations et aux provisions - Charges exceptionnelles</t>
  </si>
  <si>
    <t>6871.</t>
  </si>
  <si>
    <t>Dotations aux amortissements exceptionnels des immobilisations </t>
  </si>
  <si>
    <t>6872.</t>
  </si>
  <si>
    <t>Dotations aux provisions réglementées (immobilisations) </t>
  </si>
  <si>
    <t>6873.</t>
  </si>
  <si>
    <t>Dotations aux provisions réglementées (stocks) </t>
  </si>
  <si>
    <t>6874.</t>
  </si>
  <si>
    <t>Dotations aux autres provisions réglementées </t>
  </si>
  <si>
    <t>6875.</t>
  </si>
  <si>
    <t>Dotations aux provisions exceptionnelles</t>
  </si>
  <si>
    <t>6876.</t>
  </si>
  <si>
    <t>Dotations pour dépréciations exceptionnelles</t>
  </si>
  <si>
    <t>69.</t>
  </si>
  <si>
    <t>Participation des salariés - Impôts sur les bénéfices et assimilés </t>
  </si>
  <si>
    <t>691.</t>
  </si>
  <si>
    <t>695.</t>
  </si>
  <si>
    <t>Impôts sur les bénéfices </t>
  </si>
  <si>
    <t>696.</t>
  </si>
  <si>
    <t>Suppléments d'impôt sur les sociétés liés aux distributions </t>
  </si>
  <si>
    <t>698.</t>
  </si>
  <si>
    <t>Intégration fiscale</t>
  </si>
  <si>
    <t>6981.</t>
  </si>
  <si>
    <t>Intégration fiscale - Charges </t>
  </si>
  <si>
    <t>6989.</t>
  </si>
  <si>
    <t>Intégration fiscale - Produits </t>
  </si>
  <si>
    <t>699.</t>
  </si>
  <si>
    <t>Produits - Reports en arrière des déficits </t>
  </si>
  <si>
    <t>COMPTES DE PRODUITS</t>
  </si>
  <si>
    <t>70.</t>
  </si>
  <si>
    <t>Ventes de produits fabriqués, prestations de services, marchandises</t>
  </si>
  <si>
    <t>701.</t>
  </si>
  <si>
    <t>Ventes de produits finis</t>
  </si>
  <si>
    <t>702.</t>
  </si>
  <si>
    <t>Ventes de produits intermédiaires </t>
  </si>
  <si>
    <t>703.</t>
  </si>
  <si>
    <t>Ventes de produits résiduels</t>
  </si>
  <si>
    <t>704.</t>
  </si>
  <si>
    <t>Travaux</t>
  </si>
  <si>
    <t>705.</t>
  </si>
  <si>
    <t>Etudes</t>
  </si>
  <si>
    <t>706.</t>
  </si>
  <si>
    <t>Prestations de services</t>
  </si>
  <si>
    <t>707.</t>
  </si>
  <si>
    <t>Ventes de marchandises</t>
  </si>
  <si>
    <t>708.</t>
  </si>
  <si>
    <t>Produits des activités annexes </t>
  </si>
  <si>
    <t>709.</t>
  </si>
  <si>
    <t>Rabais, remises et ristournes accordés par l'entreprise </t>
  </si>
  <si>
    <t>71.</t>
  </si>
  <si>
    <t>Production stockée (ou déstockage)</t>
  </si>
  <si>
    <t>713.</t>
  </si>
  <si>
    <t>Variation des stocks (en-cours de production, produits) </t>
  </si>
  <si>
    <t>7133.</t>
  </si>
  <si>
    <t>Variation des en-cours de production de biens </t>
  </si>
  <si>
    <t>7134.</t>
  </si>
  <si>
    <t>Variation des en-cours de production de services </t>
  </si>
  <si>
    <t>7135.</t>
  </si>
  <si>
    <t>Variation des stocks de produits</t>
  </si>
  <si>
    <t>72.</t>
  </si>
  <si>
    <t>Production immobilisée</t>
  </si>
  <si>
    <t>721.</t>
  </si>
  <si>
    <t>722.</t>
  </si>
  <si>
    <t>74.</t>
  </si>
  <si>
    <t>Subventions d'exploitation</t>
  </si>
  <si>
    <t>75.</t>
  </si>
  <si>
    <t>Autres produits de gestion courante </t>
  </si>
  <si>
    <t>751.</t>
  </si>
  <si>
    <t>752.</t>
  </si>
  <si>
    <t>Revenus des immeubles non affectés à des activités professionnelles </t>
  </si>
  <si>
    <t>753.</t>
  </si>
  <si>
    <t>Jetons de présence et rémunérations d'administrateurs, gérants,... </t>
  </si>
  <si>
    <t>754.</t>
  </si>
  <si>
    <t>Ristournes perçues des coopératives (provenant des excédents) </t>
  </si>
  <si>
    <t>755.</t>
  </si>
  <si>
    <t>Quotes-parts de résultat sur opérations faites en commun </t>
  </si>
  <si>
    <t>756.</t>
  </si>
  <si>
    <t>Gains de change sur créances et dettes commerciales</t>
  </si>
  <si>
    <t>758.</t>
  </si>
  <si>
    <t>Produits divers de gestion courante</t>
  </si>
  <si>
    <t>76.</t>
  </si>
  <si>
    <t>Produits financiers</t>
  </si>
  <si>
    <t>761.</t>
  </si>
  <si>
    <t>Produits de participations</t>
  </si>
  <si>
    <t>762.</t>
  </si>
  <si>
    <t>Produits des autres immobilisations financières </t>
  </si>
  <si>
    <t>763.</t>
  </si>
  <si>
    <t>Revenus des autres créances</t>
  </si>
  <si>
    <t>764.</t>
  </si>
  <si>
    <t>Revenus des valeurs mobilières de placement </t>
  </si>
  <si>
    <t>765.</t>
  </si>
  <si>
    <t>Escomptes obtenus</t>
  </si>
  <si>
    <t>766.</t>
  </si>
  <si>
    <t>Gains de change financiers</t>
  </si>
  <si>
    <t>767.</t>
  </si>
  <si>
    <t>Produits nets sur cessions de valeurs mobilières de placement </t>
  </si>
  <si>
    <t>768.</t>
  </si>
  <si>
    <t>Autres produits financiers</t>
  </si>
  <si>
    <t>77.</t>
  </si>
  <si>
    <t>Produits exceptionnels</t>
  </si>
  <si>
    <t>771.</t>
  </si>
  <si>
    <t>Produits exceptionnels sur opérations de gestion </t>
  </si>
  <si>
    <t>772.</t>
  </si>
  <si>
    <t>(Compte à la disposition des entités pour enregistrer, en cours d'exercice, les produits sur exercices antérieurs) </t>
  </si>
  <si>
    <t>774.</t>
  </si>
  <si>
    <t>775.</t>
  </si>
  <si>
    <t>Produits des cessions d'éléments d'actif </t>
  </si>
  <si>
    <t>777.</t>
  </si>
  <si>
    <t>Quote-part des subventions d'investissement virée au résultat de l'exercice</t>
  </si>
  <si>
    <t>778.</t>
  </si>
  <si>
    <t>Autres produits exceptionnels </t>
  </si>
  <si>
    <t>78.</t>
  </si>
  <si>
    <t>Reprises sur amortissements, dépréciations et provisions</t>
  </si>
  <si>
    <t>781.</t>
  </si>
  <si>
    <t>Reprises sur amortissements, dépréciations et provisions (à inscrire dans les produits d'exploitation)</t>
  </si>
  <si>
    <t>7811.</t>
  </si>
  <si>
    <t>Reprises sur amortissements des immobilisations incorporelles et corporelles </t>
  </si>
  <si>
    <t>7815.</t>
  </si>
  <si>
    <t>Reprises sur provisions d'exploitation</t>
  </si>
  <si>
    <t>7816.</t>
  </si>
  <si>
    <t>Reprises sur dépréciations des immobilisations corporelles et  incorporelles </t>
  </si>
  <si>
    <t>7817.</t>
  </si>
  <si>
    <t>Reprises sur dépréciations des actifs circulants</t>
  </si>
  <si>
    <t>786.</t>
  </si>
  <si>
    <t>Reprises sur provisions pour risques et dépréciations (à inscrire dans les produits financiers)</t>
  </si>
  <si>
    <t>7865.</t>
  </si>
  <si>
    <t>Reprises sur provisions financières</t>
  </si>
  <si>
    <t>7866.</t>
  </si>
  <si>
    <t>Reprises sur dépréciations des éléments financiers</t>
  </si>
  <si>
    <t>787.</t>
  </si>
  <si>
    <t>Reprises sur provisions et dépréciations (à inscrire dans les produits exceptionnels)</t>
  </si>
  <si>
    <t>7872.</t>
  </si>
  <si>
    <t>Reprises sur provisions réglementées (immobilisations) </t>
  </si>
  <si>
    <t>7873.</t>
  </si>
  <si>
    <t>Reprises sur provisions réglementées (stocks) </t>
  </si>
  <si>
    <t>7874.</t>
  </si>
  <si>
    <t>Reprises sur autres provisions réglementées </t>
  </si>
  <si>
    <t>7875.</t>
  </si>
  <si>
    <t>Reprises sur provisions exceptionnelles</t>
  </si>
  <si>
    <t>7876.</t>
  </si>
  <si>
    <t>Reprises sur dépréciations exceptionnelles </t>
  </si>
  <si>
    <t>79.</t>
  </si>
  <si>
    <t>Transferts de charges</t>
  </si>
  <si>
    <t>791.</t>
  </si>
  <si>
    <t>Transferts de charges d'exploitation </t>
  </si>
  <si>
    <t>796.</t>
  </si>
  <si>
    <t>Transferts de charges financières </t>
  </si>
  <si>
    <t>797.</t>
  </si>
  <si>
    <t>Transferts de charges exceptionnelles </t>
  </si>
  <si>
    <t>COMPTES SPECIAUX*</t>
  </si>
  <si>
    <t>80.</t>
  </si>
  <si>
    <t>Engagements*</t>
  </si>
  <si>
    <t>801.</t>
  </si>
  <si>
    <t>Engagements donnés par l'entité*</t>
  </si>
  <si>
    <t>802.</t>
  </si>
  <si>
    <t>Engagements recus par l'entité*</t>
  </si>
  <si>
    <t>809.</t>
  </si>
  <si>
    <t>Contrepartie des engagements*</t>
  </si>
  <si>
    <t>88.</t>
  </si>
  <si>
    <t>Résultat en instance d'affectation*</t>
  </si>
  <si>
    <t>89.</t>
  </si>
  <si>
    <t>Bilan*</t>
  </si>
  <si>
    <t>890.</t>
  </si>
  <si>
    <t>Bilan d'ouverture*</t>
  </si>
  <si>
    <t>891.</t>
  </si>
  <si>
    <t>Bilan de clôture*</t>
  </si>
  <si>
    <t>1011.</t>
  </si>
  <si>
    <t>Capital souscrit - non appelé</t>
  </si>
  <si>
    <t>1012.</t>
  </si>
  <si>
    <t>Capital souscrit - appelé, non versé</t>
  </si>
  <si>
    <t>1013.</t>
  </si>
  <si>
    <t>Capital souscrit - appelé, versé</t>
  </si>
  <si>
    <t>Capital non amorti</t>
  </si>
  <si>
    <t>10132.</t>
  </si>
  <si>
    <t>Capital amorti</t>
  </si>
  <si>
    <t>1018.</t>
  </si>
  <si>
    <t>Capital souscrit soumis à des réglementations particulières</t>
  </si>
  <si>
    <t>1041.</t>
  </si>
  <si>
    <t>Primes d'émission</t>
  </si>
  <si>
    <t>1042.</t>
  </si>
  <si>
    <t>Primes de fusion</t>
  </si>
  <si>
    <t>1043.</t>
  </si>
  <si>
    <t>Primes d'apport</t>
  </si>
  <si>
    <t>1044.</t>
  </si>
  <si>
    <t>Primes de conversion d'obligations en actions </t>
  </si>
  <si>
    <t>1045.</t>
  </si>
  <si>
    <t>Bons de souscription d'actions </t>
  </si>
  <si>
    <t>1051.</t>
  </si>
  <si>
    <t>Réserve spéciale de réévaluation </t>
  </si>
  <si>
    <t>1052.</t>
  </si>
  <si>
    <t>Ecart de réévaluation libre </t>
  </si>
  <si>
    <t>1053.</t>
  </si>
  <si>
    <t>Réserve de réévaluation </t>
  </si>
  <si>
    <t>1055.</t>
  </si>
  <si>
    <t>Ecarts de réévaluation (autres opérations légales) </t>
  </si>
  <si>
    <t>1057.</t>
  </si>
  <si>
    <t>Autres écarts de réévaluation en France </t>
  </si>
  <si>
    <t>1058.</t>
  </si>
  <si>
    <t>Autres écarts de réévaluation à l'étranger</t>
  </si>
  <si>
    <t>Réserve légale proprement dite </t>
  </si>
  <si>
    <t>10612.</t>
  </si>
  <si>
    <t>Plus-values nettes à long terme </t>
  </si>
  <si>
    <t>10643.</t>
  </si>
  <si>
    <t>Réserves consécutives à l'octroi de subventions d'investissement </t>
  </si>
  <si>
    <t>10648.</t>
  </si>
  <si>
    <t>Autres réserves réglementées </t>
  </si>
  <si>
    <t>Réserve de propre assureur </t>
  </si>
  <si>
    <t>10688.</t>
  </si>
  <si>
    <t>Réserves diverses</t>
  </si>
  <si>
    <t>1311.</t>
  </si>
  <si>
    <t>Etat</t>
  </si>
  <si>
    <t>1312.</t>
  </si>
  <si>
    <t>Régions</t>
  </si>
  <si>
    <t>1313.</t>
  </si>
  <si>
    <t>Départements</t>
  </si>
  <si>
    <t>1314.</t>
  </si>
  <si>
    <t>Communes</t>
  </si>
  <si>
    <t>1315.</t>
  </si>
  <si>
    <t>Collectivités publiques </t>
  </si>
  <si>
    <t>1316.</t>
  </si>
  <si>
    <t>Entreprises publiques</t>
  </si>
  <si>
    <t>1317.</t>
  </si>
  <si>
    <t>Entreprises et organismes privés </t>
  </si>
  <si>
    <t>1318.</t>
  </si>
  <si>
    <t>Autres</t>
  </si>
  <si>
    <t>1391.</t>
  </si>
  <si>
    <t>13911.</t>
  </si>
  <si>
    <t>13912.</t>
  </si>
  <si>
    <t>13913.</t>
  </si>
  <si>
    <t>13914.</t>
  </si>
  <si>
    <t>13915.</t>
  </si>
  <si>
    <t>13916.</t>
  </si>
  <si>
    <t>13917.</t>
  </si>
  <si>
    <t>13918.</t>
  </si>
  <si>
    <t>1398.</t>
  </si>
  <si>
    <t>Autres subventions d'investissement (même ventilation que celle du compte 1391) </t>
  </si>
  <si>
    <t>14.</t>
  </si>
  <si>
    <t>Provisions réglementées</t>
  </si>
  <si>
    <t>1423.</t>
  </si>
  <si>
    <t>Provisions pour reconstitution des gisements miniers et pétroliers </t>
  </si>
  <si>
    <t>1424.</t>
  </si>
  <si>
    <t>Provisions pour investissement (participation des salariés) </t>
  </si>
  <si>
    <t>1431.</t>
  </si>
  <si>
    <t>Hausse des prix</t>
  </si>
  <si>
    <t>1432.</t>
  </si>
  <si>
    <t>Fluctuation des cours</t>
  </si>
  <si>
    <t>1511.</t>
  </si>
  <si>
    <t>Provisions pour litiges</t>
  </si>
  <si>
    <t>1512.</t>
  </si>
  <si>
    <t>Provisions pour garanties données aux clients </t>
  </si>
  <si>
    <t>1513.</t>
  </si>
  <si>
    <t>Provisions pour pertes sur marchés à terme </t>
  </si>
  <si>
    <t>1514.</t>
  </si>
  <si>
    <t>Provisions pour amendes et pénalités </t>
  </si>
  <si>
    <t>1515.</t>
  </si>
  <si>
    <t>Provisions pour pertes de change </t>
  </si>
  <si>
    <t>1516.</t>
  </si>
  <si>
    <t>Provisions pour pertes sur contrats </t>
  </si>
  <si>
    <t>1518.</t>
  </si>
  <si>
    <t>Autres provisions pour risques </t>
  </si>
  <si>
    <t>1572.</t>
  </si>
  <si>
    <t>Provisions pour gros entretien ou grandes révisions</t>
  </si>
  <si>
    <t>1581.</t>
  </si>
  <si>
    <t>Provisions pour remises en état </t>
  </si>
  <si>
    <t>1651.</t>
  </si>
  <si>
    <t>Dépôts</t>
  </si>
  <si>
    <t>1655.</t>
  </si>
  <si>
    <t>Cautionnements</t>
  </si>
  <si>
    <t>1661.</t>
  </si>
  <si>
    <t>Comptes bloqués</t>
  </si>
  <si>
    <t>1662.</t>
  </si>
  <si>
    <t>Fonds de participation</t>
  </si>
  <si>
    <t>1671.</t>
  </si>
  <si>
    <t>Emissions de titres participatifs</t>
  </si>
  <si>
    <t>1674.</t>
  </si>
  <si>
    <t>Avances conditionnées de l'Etat </t>
  </si>
  <si>
    <t>1675.</t>
  </si>
  <si>
    <t>Emprunts participatifs</t>
  </si>
  <si>
    <t>1681.</t>
  </si>
  <si>
    <t>Autres emprunts</t>
  </si>
  <si>
    <t>1685.</t>
  </si>
  <si>
    <t>Rentes viagères capitalisées </t>
  </si>
  <si>
    <t>1687.</t>
  </si>
  <si>
    <t>Autres dettes</t>
  </si>
  <si>
    <t>1688.</t>
  </si>
  <si>
    <t>16881.</t>
  </si>
  <si>
    <t>sur emprunts obligataires convertibles </t>
  </si>
  <si>
    <t>16883.</t>
  </si>
  <si>
    <t>sur autres emprunts obligataires </t>
  </si>
  <si>
    <t>16884.</t>
  </si>
  <si>
    <t>sur emprunts auprès des établissements de crédit </t>
  </si>
  <si>
    <t>16885.</t>
  </si>
  <si>
    <t>sur dépôts et cautionnements reçus </t>
  </si>
  <si>
    <t>16886.</t>
  </si>
  <si>
    <t>sur participation des salariés aux résultats </t>
  </si>
  <si>
    <t>16887.</t>
  </si>
  <si>
    <t>sur emprunts et dettes assortis de conditions particulières </t>
  </si>
  <si>
    <t>16888.</t>
  </si>
  <si>
    <t>sur autres emprunts et dettes assimilées </t>
  </si>
  <si>
    <t>1781.</t>
  </si>
  <si>
    <t>Principal</t>
  </si>
  <si>
    <t>1788.</t>
  </si>
  <si>
    <t>2011.</t>
  </si>
  <si>
    <t>Frais de constitution</t>
  </si>
  <si>
    <t>2012.</t>
  </si>
  <si>
    <t>Frais de premier établissement </t>
  </si>
  <si>
    <t>20121.</t>
  </si>
  <si>
    <t>Frais de prospection</t>
  </si>
  <si>
    <t>20122.</t>
  </si>
  <si>
    <t>Frais de publicité</t>
  </si>
  <si>
    <t>2013.</t>
  </si>
  <si>
    <t>Frais d'augmentation de capital et d'opérations diverses (fusions, scissions, transformations) </t>
  </si>
  <si>
    <t>21151.</t>
  </si>
  <si>
    <t>Ensembles immobiliers industriels (a,b) </t>
  </si>
  <si>
    <t>21155.</t>
  </si>
  <si>
    <t>Ensembles immobiliers administratifs et commerciaux (a,b) </t>
  </si>
  <si>
    <t>21158.</t>
  </si>
  <si>
    <t>Autres ensembles immobiliers </t>
  </si>
  <si>
    <t>211581.</t>
  </si>
  <si>
    <t>Affectés aux opérations professionnelles (a,b) </t>
  </si>
  <si>
    <t>211588.</t>
  </si>
  <si>
    <t>Affectés aux opérations non professionnelles (a,b) </t>
  </si>
  <si>
    <t>21311.</t>
  </si>
  <si>
    <t>21315.</t>
  </si>
  <si>
    <t>21318.</t>
  </si>
  <si>
    <t>213181.</t>
  </si>
  <si>
    <t>213188.</t>
  </si>
  <si>
    <t>21351.</t>
  </si>
  <si>
    <t>Ensembles immobiliers industriels (A, B)</t>
  </si>
  <si>
    <t>21355.</t>
  </si>
  <si>
    <t>Ensembles immobiliers administratifs et commerciaux (A, B)</t>
  </si>
  <si>
    <t>21358.</t>
  </si>
  <si>
    <t>Autres ensembles immobiliers</t>
  </si>
  <si>
    <t>213581.</t>
  </si>
  <si>
    <t>affectés aux opérations professionnelles (A, B)</t>
  </si>
  <si>
    <t>213588.</t>
  </si>
  <si>
    <t>affectés aux opérations non professionnelles (A, B)</t>
  </si>
  <si>
    <t>21381.</t>
  </si>
  <si>
    <t>Voies de terre</t>
  </si>
  <si>
    <t>21382.</t>
  </si>
  <si>
    <t>Voies de fer</t>
  </si>
  <si>
    <t>21383.</t>
  </si>
  <si>
    <t>Voies d'eau</t>
  </si>
  <si>
    <t>21384.</t>
  </si>
  <si>
    <t>Barrages</t>
  </si>
  <si>
    <t>21385.</t>
  </si>
  <si>
    <t>Pistes d'aérodromes</t>
  </si>
  <si>
    <t>21511.</t>
  </si>
  <si>
    <t>sur sol propre</t>
  </si>
  <si>
    <t>21514.</t>
  </si>
  <si>
    <t>sur sol d'autrui</t>
  </si>
  <si>
    <t>21531.</t>
  </si>
  <si>
    <t>21534.</t>
  </si>
  <si>
    <t>2312.</t>
  </si>
  <si>
    <t>Terrains</t>
  </si>
  <si>
    <t>2313.</t>
  </si>
  <si>
    <t>2315.</t>
  </si>
  <si>
    <t>Installations techniques, matériel et outillage industriels </t>
  </si>
  <si>
    <t>2318.</t>
  </si>
  <si>
    <t>Autres immobilisations corporelles </t>
  </si>
  <si>
    <t>2382.</t>
  </si>
  <si>
    <t>2383.</t>
  </si>
  <si>
    <t>2385.</t>
  </si>
  <si>
    <t>2388.</t>
  </si>
  <si>
    <t>2611.</t>
  </si>
  <si>
    <t>2618.</t>
  </si>
  <si>
    <t>Autres titres</t>
  </si>
  <si>
    <t>2661.</t>
  </si>
  <si>
    <t>Droits représentatifs d'actifs nets remis en fiducie</t>
  </si>
  <si>
    <t>2671.</t>
  </si>
  <si>
    <t>Créances rattachées à des participations (groupe) </t>
  </si>
  <si>
    <t>2674.</t>
  </si>
  <si>
    <t>Créances rattachées à des participations (hors groupe) </t>
  </si>
  <si>
    <t>2675.</t>
  </si>
  <si>
    <t>Versements représentatifs d'apports non capitalisés (appel de fonds) </t>
  </si>
  <si>
    <t>2676.</t>
  </si>
  <si>
    <t>Avances consolidables</t>
  </si>
  <si>
    <t>2677.</t>
  </si>
  <si>
    <t>Autres créances rattachées à des participations </t>
  </si>
  <si>
    <t>2678.</t>
  </si>
  <si>
    <t>2681.</t>
  </si>
  <si>
    <t>2688.</t>
  </si>
  <si>
    <t>2711.</t>
  </si>
  <si>
    <t>2718.</t>
  </si>
  <si>
    <t>2721.</t>
  </si>
  <si>
    <t>2722.</t>
  </si>
  <si>
    <t>Bons</t>
  </si>
  <si>
    <t>2741.</t>
  </si>
  <si>
    <t>Prêts participatifs</t>
  </si>
  <si>
    <t>2742.</t>
  </si>
  <si>
    <t>Prêts aux associés </t>
  </si>
  <si>
    <t>2743.</t>
  </si>
  <si>
    <t>Prêts au personnel</t>
  </si>
  <si>
    <t>2748.</t>
  </si>
  <si>
    <t>Autres prêts</t>
  </si>
  <si>
    <t>2751.</t>
  </si>
  <si>
    <t>2755.</t>
  </si>
  <si>
    <t>2761.</t>
  </si>
  <si>
    <t>Créances diverses</t>
  </si>
  <si>
    <t>2768.</t>
  </si>
  <si>
    <t>27682.</t>
  </si>
  <si>
    <t>sur titres immobilisés (droit de créance) </t>
  </si>
  <si>
    <t>27684.</t>
  </si>
  <si>
    <t>sur prêts</t>
  </si>
  <si>
    <t>27685.</t>
  </si>
  <si>
    <t>sur dépôts et cautionnements </t>
  </si>
  <si>
    <t>27688.</t>
  </si>
  <si>
    <t>sur créances diverses </t>
  </si>
  <si>
    <t>2771.</t>
  </si>
  <si>
    <t>Actions propres ou parts propres</t>
  </si>
  <si>
    <t>2772.</t>
  </si>
  <si>
    <t>Actions propres ou parts propres en voie d'annulation</t>
  </si>
  <si>
    <t>28081.</t>
  </si>
  <si>
    <t>Amortissements du mali de fusion sur actifs incorporels</t>
  </si>
  <si>
    <t>28187.</t>
  </si>
  <si>
    <t>Amortissements du mali de fusion sur actifs corporels</t>
  </si>
  <si>
    <t>29081.</t>
  </si>
  <si>
    <t>Dépréciation du mali de fusion sur actifs incorporels</t>
  </si>
  <si>
    <t>3211.</t>
  </si>
  <si>
    <t>Matières (ou groupe) C </t>
  </si>
  <si>
    <t>3212.</t>
  </si>
  <si>
    <t>Matières (ou groupe) D </t>
  </si>
  <si>
    <t>3221.</t>
  </si>
  <si>
    <t>Combustibles</t>
  </si>
  <si>
    <t>3222.</t>
  </si>
  <si>
    <t>Produits d'entretien </t>
  </si>
  <si>
    <t>3223.</t>
  </si>
  <si>
    <t>Fournitures d'atelier et d'usine </t>
  </si>
  <si>
    <t>3224.</t>
  </si>
  <si>
    <t>Fournitures de magasin</t>
  </si>
  <si>
    <t>3225.</t>
  </si>
  <si>
    <t>Fournitures de bureau</t>
  </si>
  <si>
    <t>3261.</t>
  </si>
  <si>
    <t>Emballages perdus</t>
  </si>
  <si>
    <t>3265.</t>
  </si>
  <si>
    <t>Emballages récupérables non identifiables </t>
  </si>
  <si>
    <t>3267.</t>
  </si>
  <si>
    <t>Emballages à usage mixte </t>
  </si>
  <si>
    <t>3311.</t>
  </si>
  <si>
    <t>Produits en cours P 1</t>
  </si>
  <si>
    <t>3312.</t>
  </si>
  <si>
    <t>Produits en cours P 2</t>
  </si>
  <si>
    <t>3351.</t>
  </si>
  <si>
    <t>Travaux en cours T 1</t>
  </si>
  <si>
    <t>3352.</t>
  </si>
  <si>
    <t>Travaux en cours T 2</t>
  </si>
  <si>
    <t>3411.</t>
  </si>
  <si>
    <t>Etudes en cours E 1</t>
  </si>
  <si>
    <t>3412.</t>
  </si>
  <si>
    <t>Etudes en cours E 2</t>
  </si>
  <si>
    <t>3451.</t>
  </si>
  <si>
    <t>Prestations de services S 1</t>
  </si>
  <si>
    <t>3452.</t>
  </si>
  <si>
    <t>Prestations de services S 2</t>
  </si>
  <si>
    <t>3511.</t>
  </si>
  <si>
    <t>Produits intermédiaires (ou groupe) A </t>
  </si>
  <si>
    <t>3512.</t>
  </si>
  <si>
    <t>Produits intermédiaires (ou groupe) B </t>
  </si>
  <si>
    <t>3551.</t>
  </si>
  <si>
    <t>Produits finis (ou groupe) A</t>
  </si>
  <si>
    <t>3552.</t>
  </si>
  <si>
    <t>Produits finis (ou groupe) B</t>
  </si>
  <si>
    <t>3581.</t>
  </si>
  <si>
    <t>Déchets</t>
  </si>
  <si>
    <t>3585.</t>
  </si>
  <si>
    <t>Rebuts</t>
  </si>
  <si>
    <t>3586.</t>
  </si>
  <si>
    <t>Matières de récupération </t>
  </si>
  <si>
    <t>3911.</t>
  </si>
  <si>
    <t>Matières (ou groupe) A </t>
  </si>
  <si>
    <t>3912.</t>
  </si>
  <si>
    <t>Matières (ou groupe) B </t>
  </si>
  <si>
    <t>3917.</t>
  </si>
  <si>
    <t>3921.</t>
  </si>
  <si>
    <t>Matières consommables (même ventilation que celle du compte 321) </t>
  </si>
  <si>
    <t>3922.</t>
  </si>
  <si>
    <t>Fournitures consommables (même ventilation que celle du compte 322) </t>
  </si>
  <si>
    <t>3926.</t>
  </si>
  <si>
    <t>Emballages (même ventilation que celle du compte 326) </t>
  </si>
  <si>
    <t>3931.</t>
  </si>
  <si>
    <t>Produits en cours (même ventilation que celle du compte 331) </t>
  </si>
  <si>
    <t>3935.</t>
  </si>
  <si>
    <t>Travaux en cours (même ventilation que celle du compte 335) </t>
  </si>
  <si>
    <t>3941.</t>
  </si>
  <si>
    <t>Etudes en cours (même ventilation que celle du compte 341) </t>
  </si>
  <si>
    <t>3945.</t>
  </si>
  <si>
    <t>Prestations de services en cours (même ventilation que celle du compte 345) </t>
  </si>
  <si>
    <t>3951.</t>
  </si>
  <si>
    <t>Produits intermédiaires (même ventilation que celle du compte 351) </t>
  </si>
  <si>
    <t>3955.</t>
  </si>
  <si>
    <t>Produits finis (même ventilation que celle du compte 355) </t>
  </si>
  <si>
    <t>3971.</t>
  </si>
  <si>
    <t>Marchandise (ou groupe) A</t>
  </si>
  <si>
    <t>3972.</t>
  </si>
  <si>
    <t>Marchandise (ou groupe) B</t>
  </si>
  <si>
    <t>4011.</t>
  </si>
  <si>
    <t>Fournisseurs - Achats de biens et prestations de services </t>
  </si>
  <si>
    <t>4017.</t>
  </si>
  <si>
    <t>Fournisseurs - Retenues de garantie </t>
  </si>
  <si>
    <t>4041.</t>
  </si>
  <si>
    <t>Fournisseurs - Achats d'immobilisations </t>
  </si>
  <si>
    <t>4047.</t>
  </si>
  <si>
    <t>Fournisseurs d'immobilisations - Retenues de garantie </t>
  </si>
  <si>
    <t>4081.</t>
  </si>
  <si>
    <t>4084.</t>
  </si>
  <si>
    <t>Fournisseurs d'immobilisations </t>
  </si>
  <si>
    <t>4088.</t>
  </si>
  <si>
    <t>Fournisseurs - Intérêts courus </t>
  </si>
  <si>
    <t>40971.</t>
  </si>
  <si>
    <t>Fournisseurs d'exploitation</t>
  </si>
  <si>
    <t>40974.</t>
  </si>
  <si>
    <t>4111.</t>
  </si>
  <si>
    <t>Clients - Ventes de biens ou de prestations de services </t>
  </si>
  <si>
    <t>4117.</t>
  </si>
  <si>
    <t>Clients - Retenues de garantie </t>
  </si>
  <si>
    <t>4181.</t>
  </si>
  <si>
    <t>Clients - Factures à établir </t>
  </si>
  <si>
    <t>4188.</t>
  </si>
  <si>
    <t>Clients - Intérêts courus </t>
  </si>
  <si>
    <t>4246.</t>
  </si>
  <si>
    <t>Réserve spéciale</t>
  </si>
  <si>
    <t>4248.</t>
  </si>
  <si>
    <t>Comptes courants</t>
  </si>
  <si>
    <t>4282.</t>
  </si>
  <si>
    <t>Dettes provisionnées pour congés à payer </t>
  </si>
  <si>
    <t>4284.</t>
  </si>
  <si>
    <t>Dettes provisionnées pour participation des salariés aux résultats </t>
  </si>
  <si>
    <t>4286.</t>
  </si>
  <si>
    <t>Autres charges à payer </t>
  </si>
  <si>
    <t>4287.</t>
  </si>
  <si>
    <t>Produits à recevoir</t>
  </si>
  <si>
    <t>4382.</t>
  </si>
  <si>
    <t>Charges sociales sur congés à payer </t>
  </si>
  <si>
    <t>4386.</t>
  </si>
  <si>
    <t>Autres charges à payer</t>
  </si>
  <si>
    <t>4387.</t>
  </si>
  <si>
    <t>4411.</t>
  </si>
  <si>
    <t>4417.</t>
  </si>
  <si>
    <t>4418.</t>
  </si>
  <si>
    <t>Subventions d'équilibre </t>
  </si>
  <si>
    <t>4419.</t>
  </si>
  <si>
    <t>Avances sur subventions</t>
  </si>
  <si>
    <t>4421.</t>
  </si>
  <si>
    <t>Prélèvements à la source (Impôt sur le revenu)</t>
  </si>
  <si>
    <t>4422.</t>
  </si>
  <si>
    <t>Prélèvements forfaitaires non libératoires</t>
  </si>
  <si>
    <t>4423.</t>
  </si>
  <si>
    <t>Retenues et prélèvements sur les distributions</t>
  </si>
  <si>
    <t>4424.</t>
  </si>
  <si>
    <t>Obligataires</t>
  </si>
  <si>
    <t>4425.</t>
  </si>
  <si>
    <t>Associés</t>
  </si>
  <si>
    <t>44551.</t>
  </si>
  <si>
    <t>T.V.A. à décaisser </t>
  </si>
  <si>
    <t>44558.</t>
  </si>
  <si>
    <t>Taxes assimilées à la T.V.A. </t>
  </si>
  <si>
    <t>44562.</t>
  </si>
  <si>
    <t>T.V.A. sur immobilisations</t>
  </si>
  <si>
    <t>44563.</t>
  </si>
  <si>
    <t>T.V.A. transférée par d'autres entreprises </t>
  </si>
  <si>
    <t>44566.</t>
  </si>
  <si>
    <t>T.V.A. sur autres biens et services </t>
  </si>
  <si>
    <t>44567.</t>
  </si>
  <si>
    <t>Crédit de T.V.A. à reporter </t>
  </si>
  <si>
    <t>44568.</t>
  </si>
  <si>
    <t>44571.</t>
  </si>
  <si>
    <t>T.V.A. collectée</t>
  </si>
  <si>
    <t>44578.</t>
  </si>
  <si>
    <t>44581.</t>
  </si>
  <si>
    <t>Acomptes - Régime simplifié d'imposition </t>
  </si>
  <si>
    <t>44582.</t>
  </si>
  <si>
    <t>Acomptes - Régime du forfait </t>
  </si>
  <si>
    <t>44583.</t>
  </si>
  <si>
    <t>Remboursement de taxes sur le chiffre d'affaires demandé </t>
  </si>
  <si>
    <t>44584.</t>
  </si>
  <si>
    <t>T.V.A. récupérée d'avance </t>
  </si>
  <si>
    <t>44586.</t>
  </si>
  <si>
    <t>Taxes sur le chiffre d'affaires sur factures non parvenues </t>
  </si>
  <si>
    <t>44587.</t>
  </si>
  <si>
    <t>Taxes sur le chiffre d'affaires sur factures à établir </t>
  </si>
  <si>
    <t>4482.</t>
  </si>
  <si>
    <t>Charges fiscales sur congés à payer </t>
  </si>
  <si>
    <t>4486.</t>
  </si>
  <si>
    <t>Charges à payer </t>
  </si>
  <si>
    <t>4487.</t>
  </si>
  <si>
    <t>Produits à recevoir </t>
  </si>
  <si>
    <t>4551.</t>
  </si>
  <si>
    <t>4558.</t>
  </si>
  <si>
    <t>4561.</t>
  </si>
  <si>
    <t>Associés - Comptes d'apport en société </t>
  </si>
  <si>
    <t>45611.</t>
  </si>
  <si>
    <t>Apports en nature</t>
  </si>
  <si>
    <t>45615.</t>
  </si>
  <si>
    <t>Apports en numéraire</t>
  </si>
  <si>
    <t>4562.</t>
  </si>
  <si>
    <t>Apporteurs - Capital appelé, non versé </t>
  </si>
  <si>
    <t>45621.</t>
  </si>
  <si>
    <t>Actionnaires - Capital souscrit et appelé, non versé </t>
  </si>
  <si>
    <t>45625.</t>
  </si>
  <si>
    <t>Associés - Capital appelé, non versé </t>
  </si>
  <si>
    <t>4563.</t>
  </si>
  <si>
    <t>Associés - Versements reçus sur augmentation de capital </t>
  </si>
  <si>
    <t>4564.</t>
  </si>
  <si>
    <t>Associés - Versements anticipés </t>
  </si>
  <si>
    <t>4566.</t>
  </si>
  <si>
    <t>Actionnaires défaillants </t>
  </si>
  <si>
    <t>4567.</t>
  </si>
  <si>
    <t>Associés - Capital à rembourser </t>
  </si>
  <si>
    <t>4581.</t>
  </si>
  <si>
    <t>Opérations courantes</t>
  </si>
  <si>
    <t>4588.</t>
  </si>
  <si>
    <t>4686.</t>
  </si>
  <si>
    <t>Charges à payer</t>
  </si>
  <si>
    <t>4687.</t>
  </si>
  <si>
    <t>4746.</t>
  </si>
  <si>
    <t>Différence d'évaluation de jetons sur des passifs - Actif</t>
  </si>
  <si>
    <t>4747.</t>
  </si>
  <si>
    <t>Différence d'évaluation de jetons sur des passifs - Passif</t>
  </si>
  <si>
    <t>4761.</t>
  </si>
  <si>
    <t>Diminution des créances </t>
  </si>
  <si>
    <t>4762.</t>
  </si>
  <si>
    <t>Augmentation des dettes </t>
  </si>
  <si>
    <t>4768.</t>
  </si>
  <si>
    <t>Différences compensées par couverture de change </t>
  </si>
  <si>
    <t>4771.</t>
  </si>
  <si>
    <t>Augmentation des créances </t>
  </si>
  <si>
    <t>4772.</t>
  </si>
  <si>
    <t>Diminution des dettes</t>
  </si>
  <si>
    <t>4778.</t>
  </si>
  <si>
    <t>4816.</t>
  </si>
  <si>
    <t>Frais d'émission des emprunts </t>
  </si>
  <si>
    <t>4871.</t>
  </si>
  <si>
    <t>Produits constatés d'avance sur jetons émis</t>
  </si>
  <si>
    <t>4886.</t>
  </si>
  <si>
    <t>Charges</t>
  </si>
  <si>
    <t>4887.</t>
  </si>
  <si>
    <t>Produits</t>
  </si>
  <si>
    <t>4962.</t>
  </si>
  <si>
    <t>4965.</t>
  </si>
  <si>
    <t>4967.</t>
  </si>
  <si>
    <t>Autres comptes débiteurs </t>
  </si>
  <si>
    <t>5021.</t>
  </si>
  <si>
    <t>Actions destinées à être attribuées aux employés et affectées à des plans déterminés</t>
  </si>
  <si>
    <t>5022.</t>
  </si>
  <si>
    <t>Actions disponibles pour être attribuées aux employés ou pour la régularisation des cours de bourse</t>
  </si>
  <si>
    <t>5031.</t>
  </si>
  <si>
    <t>Titres cotés</t>
  </si>
  <si>
    <t>5035.</t>
  </si>
  <si>
    <t>Titres non cotés</t>
  </si>
  <si>
    <t>5061.</t>
  </si>
  <si>
    <t>5065.</t>
  </si>
  <si>
    <t>5081.</t>
  </si>
  <si>
    <t>Autres valeurs mobilières </t>
  </si>
  <si>
    <t>5082.</t>
  </si>
  <si>
    <t>Bons de souscription</t>
  </si>
  <si>
    <t>5088.</t>
  </si>
  <si>
    <t>Intérêts courus sur obligations, bons et valeurs assimilés </t>
  </si>
  <si>
    <t>5111.</t>
  </si>
  <si>
    <t>Coupons échus à l'encaissement </t>
  </si>
  <si>
    <t>5112.</t>
  </si>
  <si>
    <t>Chèques à encaisser </t>
  </si>
  <si>
    <t>5113.</t>
  </si>
  <si>
    <t>Effets à l'encaissement </t>
  </si>
  <si>
    <t>5114.</t>
  </si>
  <si>
    <t>Effets à l'escompte</t>
  </si>
  <si>
    <t>5121.</t>
  </si>
  <si>
    <t>Comptes en monnaie nationale </t>
  </si>
  <si>
    <t>5124.</t>
  </si>
  <si>
    <t>Comptes en devises</t>
  </si>
  <si>
    <t>5181.</t>
  </si>
  <si>
    <t>Intérêts courus à payer </t>
  </si>
  <si>
    <t>5188.</t>
  </si>
  <si>
    <t>Intérêts courus à recevoir </t>
  </si>
  <si>
    <t>5191.</t>
  </si>
  <si>
    <t>Crédit de mobilisation de créances commerciales (CMCC) </t>
  </si>
  <si>
    <t>5193.</t>
  </si>
  <si>
    <t>Mobilisation de créances nées à l'étranger </t>
  </si>
  <si>
    <t>5198.</t>
  </si>
  <si>
    <t>Intérêts courus sur concours bancaires courants </t>
  </si>
  <si>
    <t>5311.</t>
  </si>
  <si>
    <t>Caisse en monnaie nationale </t>
  </si>
  <si>
    <t>5314.</t>
  </si>
  <si>
    <t>Caisse en devises</t>
  </si>
  <si>
    <t>6011.</t>
  </si>
  <si>
    <t>6012.</t>
  </si>
  <si>
    <t>6017.</t>
  </si>
  <si>
    <t>Fournitures A, B, C, ...</t>
  </si>
  <si>
    <t>60211.</t>
  </si>
  <si>
    <t>60212.</t>
  </si>
  <si>
    <t>60221.</t>
  </si>
  <si>
    <t>60222.</t>
  </si>
  <si>
    <t>Produits d'entretien</t>
  </si>
  <si>
    <t>60223.</t>
  </si>
  <si>
    <t>60224.</t>
  </si>
  <si>
    <t>60225.</t>
  </si>
  <si>
    <t>Fourniture de bureau</t>
  </si>
  <si>
    <t>60261.</t>
  </si>
  <si>
    <t>60265.</t>
  </si>
  <si>
    <t>60267.</t>
  </si>
  <si>
    <t> Achats de matériel, équipements et travaux </t>
  </si>
  <si>
    <t>6061.</t>
  </si>
  <si>
    <t>Fournitures non stockables (eau, énergie) </t>
  </si>
  <si>
    <t>6063.</t>
  </si>
  <si>
    <t>Fournitures d'entretien et de petit équipement </t>
  </si>
  <si>
    <t>6064.</t>
  </si>
  <si>
    <t>Fournitures administratives </t>
  </si>
  <si>
    <t>6068.</t>
  </si>
  <si>
    <t>Autres matières et fournitures </t>
  </si>
  <si>
    <t>6071.</t>
  </si>
  <si>
    <t>6072.</t>
  </si>
  <si>
    <t>6091.</t>
  </si>
  <si>
    <t>de matières premières (et fournitures) </t>
  </si>
  <si>
    <t>6092.</t>
  </si>
  <si>
    <t>d'autres approvisionnements stockés </t>
  </si>
  <si>
    <t>6094.</t>
  </si>
  <si>
    <t>d'études et prestations de services </t>
  </si>
  <si>
    <t>6095.</t>
  </si>
  <si>
    <t>de matériel, équipements et travaux </t>
  </si>
  <si>
    <t>6096.</t>
  </si>
  <si>
    <t>d'approvisionnements non stockés </t>
  </si>
  <si>
    <t>6097.</t>
  </si>
  <si>
    <t>de marchandises </t>
  </si>
  <si>
    <t>6098.</t>
  </si>
  <si>
    <t>Rabais, remises et ristournes non affectés </t>
  </si>
  <si>
    <t>6132.</t>
  </si>
  <si>
    <t>Locations immobilières </t>
  </si>
  <si>
    <t>6135.</t>
  </si>
  <si>
    <t>Locations mobilières</t>
  </si>
  <si>
    <t>6136.</t>
  </si>
  <si>
    <t>Malis sur emballages</t>
  </si>
  <si>
    <t>6152.</t>
  </si>
  <si>
    <t>Sur biens immobiliers</t>
  </si>
  <si>
    <t>6155.</t>
  </si>
  <si>
    <t>Sur biens mobiliers</t>
  </si>
  <si>
    <t>6156.</t>
  </si>
  <si>
    <t>Maintenance</t>
  </si>
  <si>
    <t>6161.</t>
  </si>
  <si>
    <t>Multirisques</t>
  </si>
  <si>
    <t>6162.</t>
  </si>
  <si>
    <t>Assurance obligatoire dommage construction </t>
  </si>
  <si>
    <t>6163.</t>
  </si>
  <si>
    <t>Assurance-transport</t>
  </si>
  <si>
    <t>61636.</t>
  </si>
  <si>
    <t>sur achats</t>
  </si>
  <si>
    <t>61637.</t>
  </si>
  <si>
    <t>sur ventes</t>
  </si>
  <si>
    <t>61638.</t>
  </si>
  <si>
    <t>sur autres biens</t>
  </si>
  <si>
    <t>6164.</t>
  </si>
  <si>
    <t>Risques d'exploitation</t>
  </si>
  <si>
    <t>6165.</t>
  </si>
  <si>
    <t>Insolvabilité clients</t>
  </si>
  <si>
    <t>6181.</t>
  </si>
  <si>
    <t>Documentation générale </t>
  </si>
  <si>
    <t>6183.</t>
  </si>
  <si>
    <t>Documentation technique</t>
  </si>
  <si>
    <t>6185.</t>
  </si>
  <si>
    <t>Frais de colloques, séminaires, conférences </t>
  </si>
  <si>
    <t>6211.</t>
  </si>
  <si>
    <t>Personnel intérimaire</t>
  </si>
  <si>
    <t>6214.</t>
  </si>
  <si>
    <t>Personnel détaché ou prêté à l'entreprise </t>
  </si>
  <si>
    <t>6221.</t>
  </si>
  <si>
    <t>Commissions et courtages sur achats </t>
  </si>
  <si>
    <t>6222.</t>
  </si>
  <si>
    <t>Commissions et courtages sur ventes </t>
  </si>
  <si>
    <t>6224.</t>
  </si>
  <si>
    <t>Rémunérations des transitaires </t>
  </si>
  <si>
    <t>6225.</t>
  </si>
  <si>
    <t>Rémunérations d'affacturage</t>
  </si>
  <si>
    <t>6226.</t>
  </si>
  <si>
    <t>Honoraires</t>
  </si>
  <si>
    <t>6227.</t>
  </si>
  <si>
    <t>Frais d'actes et de contentieux </t>
  </si>
  <si>
    <t>6228.</t>
  </si>
  <si>
    <t>Divers </t>
  </si>
  <si>
    <t>6231.</t>
  </si>
  <si>
    <t>Annonces et insertions</t>
  </si>
  <si>
    <t>6232.</t>
  </si>
  <si>
    <t>Echantillons </t>
  </si>
  <si>
    <t>6233.</t>
  </si>
  <si>
    <t>Foires et expositions</t>
  </si>
  <si>
    <t>6234.</t>
  </si>
  <si>
    <t>Cadeaux à la clientèle </t>
  </si>
  <si>
    <t>6235.</t>
  </si>
  <si>
    <t>Primes</t>
  </si>
  <si>
    <t>6236.</t>
  </si>
  <si>
    <t>Catalogues et imprimés </t>
  </si>
  <si>
    <t>6237.</t>
  </si>
  <si>
    <t>Publications </t>
  </si>
  <si>
    <t>6238.</t>
  </si>
  <si>
    <t>Divers (pourboires, dont courant) </t>
  </si>
  <si>
    <t>6241.</t>
  </si>
  <si>
    <t>Transports sur achats </t>
  </si>
  <si>
    <t>6242.</t>
  </si>
  <si>
    <t>Transports sur ventes</t>
  </si>
  <si>
    <t>6243.</t>
  </si>
  <si>
    <t>Transports entre établissements ou chantiers </t>
  </si>
  <si>
    <t>6244.</t>
  </si>
  <si>
    <t>Transports administratifs </t>
  </si>
  <si>
    <t>6247.</t>
  </si>
  <si>
    <t>Transports collectifs du personnel </t>
  </si>
  <si>
    <t>6248.</t>
  </si>
  <si>
    <t>6251.</t>
  </si>
  <si>
    <t>Voyages et déplacements </t>
  </si>
  <si>
    <t>6255.</t>
  </si>
  <si>
    <t>Frais de déménagement </t>
  </si>
  <si>
    <t>6256.</t>
  </si>
  <si>
    <t>Missions</t>
  </si>
  <si>
    <t>6257.</t>
  </si>
  <si>
    <t>Réceptions</t>
  </si>
  <si>
    <t>6271.</t>
  </si>
  <si>
    <t>Frais sur titres (achat, vente, garde) </t>
  </si>
  <si>
    <t>6272.</t>
  </si>
  <si>
    <t>Commissions et frais sur émission d'emprunts </t>
  </si>
  <si>
    <t>6275.</t>
  </si>
  <si>
    <t>Frais sur effets</t>
  </si>
  <si>
    <t>6276.</t>
  </si>
  <si>
    <t>Location de coffres</t>
  </si>
  <si>
    <t>6278.</t>
  </si>
  <si>
    <t>Autres frais et commissions sur prestations de services </t>
  </si>
  <si>
    <t>6281.</t>
  </si>
  <si>
    <t>Concours divers (cotisations) </t>
  </si>
  <si>
    <t>6284.</t>
  </si>
  <si>
    <t>Frais de recrutement de personnel </t>
  </si>
  <si>
    <t>6311.</t>
  </si>
  <si>
    <t>Taxe sur les salaires</t>
  </si>
  <si>
    <t>6312.</t>
  </si>
  <si>
    <t>Taxe d'apprentissage</t>
  </si>
  <si>
    <t>6313.</t>
  </si>
  <si>
    <t>Participation des employeurs à la formation professionnelle continue </t>
  </si>
  <si>
    <t>6314.</t>
  </si>
  <si>
    <t>Cotisation pour défaut d'investissement obligatoire dans la construction </t>
  </si>
  <si>
    <t>6318.</t>
  </si>
  <si>
    <t>6331.</t>
  </si>
  <si>
    <t>Versement de transport</t>
  </si>
  <si>
    <t>6332.</t>
  </si>
  <si>
    <t>Allocations logement</t>
  </si>
  <si>
    <t>6333.</t>
  </si>
  <si>
    <t>6334.</t>
  </si>
  <si>
    <t>Participation des employeurs à l'effort de construction </t>
  </si>
  <si>
    <t>6335.</t>
  </si>
  <si>
    <t>Versements libératoires ouvrant droit à l'exonération de la taxe d'apprentissage </t>
  </si>
  <si>
    <t>6338.</t>
  </si>
  <si>
    <t>6351.</t>
  </si>
  <si>
    <t>Impôts directs (sauf impôts sur les bénéfices) </t>
  </si>
  <si>
    <t>63511.</t>
  </si>
  <si>
    <t>Contribution économique territoriale</t>
  </si>
  <si>
    <t>63512.</t>
  </si>
  <si>
    <t>Taxes foncières</t>
  </si>
  <si>
    <t>63513.</t>
  </si>
  <si>
    <t>Autres impôts locaux </t>
  </si>
  <si>
    <t>63514.</t>
  </si>
  <si>
    <t>Taxe sur les véhicules des sociétés </t>
  </si>
  <si>
    <t>6352.</t>
  </si>
  <si>
    <t>Taxe sur le chiffre d'affaires non récupérables </t>
  </si>
  <si>
    <t>6353.</t>
  </si>
  <si>
    <t>Impôts indirects</t>
  </si>
  <si>
    <t>6354.</t>
  </si>
  <si>
    <t>Droits d'enregistrement et de timbre </t>
  </si>
  <si>
    <t>63541.</t>
  </si>
  <si>
    <t>Droits de mutation</t>
  </si>
  <si>
    <t>6371.</t>
  </si>
  <si>
    <t>Contribution sociale de solidarité à la charge des sociétés </t>
  </si>
  <si>
    <t>6372.</t>
  </si>
  <si>
    <t>Taxes perçues par les organismes publics internationaux </t>
  </si>
  <si>
    <t>6374.</t>
  </si>
  <si>
    <t>Impôts et taxes exigibles à l'étranger </t>
  </si>
  <si>
    <t>6378.</t>
  </si>
  <si>
    <t>Taxes diverses</t>
  </si>
  <si>
    <t>6411.</t>
  </si>
  <si>
    <t>Salaires, appointements</t>
  </si>
  <si>
    <t>6412.</t>
  </si>
  <si>
    <t>Congés payés</t>
  </si>
  <si>
    <t>6413.</t>
  </si>
  <si>
    <t>Primes et gratifications </t>
  </si>
  <si>
    <t>6414.</t>
  </si>
  <si>
    <t>Indemnités et avantages divers </t>
  </si>
  <si>
    <t>6415.</t>
  </si>
  <si>
    <t>Supplément familial</t>
  </si>
  <si>
    <t>6451.</t>
  </si>
  <si>
    <t>Cotisations à l'Urssaf </t>
  </si>
  <si>
    <t>6452.</t>
  </si>
  <si>
    <t>Cotisations aux mutuelles</t>
  </si>
  <si>
    <t>6453.</t>
  </si>
  <si>
    <t>Cotisations aux caisses de retraites </t>
  </si>
  <si>
    <t>6454.</t>
  </si>
  <si>
    <t>Cotisations aux Assedic</t>
  </si>
  <si>
    <t>6458.</t>
  </si>
  <si>
    <t>Cotisations aux autres organismes sociaux </t>
  </si>
  <si>
    <t>6471.</t>
  </si>
  <si>
    <t>Prestations directes</t>
  </si>
  <si>
    <t>6472.</t>
  </si>
  <si>
    <t>Versements aux comités d'entreprise et d'établissement </t>
  </si>
  <si>
    <t>6473.</t>
  </si>
  <si>
    <t>Versements aux comités d'hygiène et de sécurité </t>
  </si>
  <si>
    <t>6474.</t>
  </si>
  <si>
    <t>Versements aux autres œuvres sociales </t>
  </si>
  <si>
    <t>6475.</t>
  </si>
  <si>
    <t>Médecine du travail, pharmacie </t>
  </si>
  <si>
    <t>6511.</t>
  </si>
  <si>
    <t>Redevances pour concessions, brevets, licences, marques, procédés, logiciels </t>
  </si>
  <si>
    <t>6516.</t>
  </si>
  <si>
    <t>Droits d'auteur et de reproduction </t>
  </si>
  <si>
    <t>6518.</t>
  </si>
  <si>
    <t>Autres droits et valeurs similaires </t>
  </si>
  <si>
    <t>6541.</t>
  </si>
  <si>
    <t>Créances de l'exercice </t>
  </si>
  <si>
    <t>6544.</t>
  </si>
  <si>
    <t>Créances des exercices antérieurs </t>
  </si>
  <si>
    <t>6551.</t>
  </si>
  <si>
    <t>Quote-part de bénéfice transférée (comptabilité du gérant) </t>
  </si>
  <si>
    <t>6555.</t>
  </si>
  <si>
    <t>Quote-part de perte supportée (comptabilité des associés non gérants) </t>
  </si>
  <si>
    <t>6611.</t>
  </si>
  <si>
    <t>Intérêts des emprunts et dettes </t>
  </si>
  <si>
    <t>66116.</t>
  </si>
  <si>
    <t>des emprunts et dettes assimilées </t>
  </si>
  <si>
    <t>66117.</t>
  </si>
  <si>
    <t>des dettes rattachées à des participations </t>
  </si>
  <si>
    <t>6612.</t>
  </si>
  <si>
    <t>Charges de la fiducie, résultat de la période</t>
  </si>
  <si>
    <t>6615.</t>
  </si>
  <si>
    <t>Intérêts des comptes courants et des dépôts créditeurs </t>
  </si>
  <si>
    <t>6616.</t>
  </si>
  <si>
    <t>Intérêts bancaires et sur opérations de financement (escompte,...) </t>
  </si>
  <si>
    <t>6617.</t>
  </si>
  <si>
    <t>Intérêts des obligations cautionnées </t>
  </si>
  <si>
    <t>6618.</t>
  </si>
  <si>
    <t>Intérêts des autres dettes </t>
  </si>
  <si>
    <t>66181.</t>
  </si>
  <si>
    <t>des dettes commerciales</t>
  </si>
  <si>
    <t>66188.</t>
  </si>
  <si>
    <t>des dettes diverses</t>
  </si>
  <si>
    <t>6661.</t>
  </si>
  <si>
    <t>Charges nettes sur cessions de jetons</t>
  </si>
  <si>
    <t>6711.</t>
  </si>
  <si>
    <t>Pénalités sur marchés (et dédits payés sur achats et ventes) </t>
  </si>
  <si>
    <t>6712.</t>
  </si>
  <si>
    <t>Pénalités, amendes fiscales et pénales </t>
  </si>
  <si>
    <t>6713.</t>
  </si>
  <si>
    <t>Dons, libéralités</t>
  </si>
  <si>
    <t>6714.</t>
  </si>
  <si>
    <t>Créances devenues irrécouvrables dans l'exercice </t>
  </si>
  <si>
    <t>6715.</t>
  </si>
  <si>
    <t>Subventions accordées</t>
  </si>
  <si>
    <t>6717.</t>
  </si>
  <si>
    <t>Rappel d'impôts (autres qu'impôts sur les bénéfices) </t>
  </si>
  <si>
    <t>6718.</t>
  </si>
  <si>
    <t>Autres charges exceptionnelles sur opérations de gestion </t>
  </si>
  <si>
    <t>6741.</t>
  </si>
  <si>
    <t>Opérations liées à la constitution de fiducie - Transfert des éléments</t>
  </si>
  <si>
    <t>6742.</t>
  </si>
  <si>
    <t>Opérations liées à la liquidation de la fiducie</t>
  </si>
  <si>
    <t>6751.</t>
  </si>
  <si>
    <t>Immobilisations incorporelles </t>
  </si>
  <si>
    <t>6752.</t>
  </si>
  <si>
    <t>6756.</t>
  </si>
  <si>
    <t>Immobilisations financières </t>
  </si>
  <si>
    <t>6758.</t>
  </si>
  <si>
    <t>Autres éléments d'actif </t>
  </si>
  <si>
    <t>6781.</t>
  </si>
  <si>
    <t>Malis provenant de clauses d'indexation </t>
  </si>
  <si>
    <t>6782.</t>
  </si>
  <si>
    <t>Lots</t>
  </si>
  <si>
    <t>6783.</t>
  </si>
  <si>
    <t>Malis provenant du rachat par l'entreprise d'actions et obligations émises par elle-même </t>
  </si>
  <si>
    <t>6788.</t>
  </si>
  <si>
    <t>Charges exceptionnelles diverses</t>
  </si>
  <si>
    <t>68111.</t>
  </si>
  <si>
    <t>68112.</t>
  </si>
  <si>
    <t>68161.</t>
  </si>
  <si>
    <t>68162.</t>
  </si>
  <si>
    <t>68173.</t>
  </si>
  <si>
    <t>Stocks et en-cours</t>
  </si>
  <si>
    <t>68174.</t>
  </si>
  <si>
    <t>Créances</t>
  </si>
  <si>
    <t>68662.</t>
  </si>
  <si>
    <t>68665.</t>
  </si>
  <si>
    <t>68725.</t>
  </si>
  <si>
    <t>6951.</t>
  </si>
  <si>
    <t>Impôts dus en France</t>
  </si>
  <si>
    <t>6952.</t>
  </si>
  <si>
    <t>Contribution additionnelle à l'impôt sur les bénéfices </t>
  </si>
  <si>
    <t>6954.</t>
  </si>
  <si>
    <t>Impôts dus à l'étranger </t>
  </si>
  <si>
    <t>7011.</t>
  </si>
  <si>
    <t>7012.</t>
  </si>
  <si>
    <t>7041.</t>
  </si>
  <si>
    <t>Travaux de catégorie (ou activité) A </t>
  </si>
  <si>
    <t>7042.</t>
  </si>
  <si>
    <t>Travaux de catégorie (ou activité) B</t>
  </si>
  <si>
    <t>7071.</t>
  </si>
  <si>
    <t>7072.</t>
  </si>
  <si>
    <t>7081.</t>
  </si>
  <si>
    <t>Produits des services exploités dans l'intérêt du personnel </t>
  </si>
  <si>
    <t>7082.</t>
  </si>
  <si>
    <t>Commissions et courtages</t>
  </si>
  <si>
    <t>7083.</t>
  </si>
  <si>
    <t>Locations diverses</t>
  </si>
  <si>
    <t>7084.</t>
  </si>
  <si>
    <t>Mise à disposition de personnel facturée </t>
  </si>
  <si>
    <t>7085.</t>
  </si>
  <si>
    <t>Ports et frais accessoires facturés </t>
  </si>
  <si>
    <t>7086.</t>
  </si>
  <si>
    <t>Bonis sur reprises d'emballages consignés </t>
  </si>
  <si>
    <t>7087.</t>
  </si>
  <si>
    <t>Bonifications obtenues des clients et primes sur ventes </t>
  </si>
  <si>
    <t>7088.</t>
  </si>
  <si>
    <t>Autres produits d'activités annexes (cessions d'approvisionnements) </t>
  </si>
  <si>
    <t>7091.</t>
  </si>
  <si>
    <t>sur ventes de produits finis</t>
  </si>
  <si>
    <t>7092.</t>
  </si>
  <si>
    <t>sur ventes de produits intermédiaires </t>
  </si>
  <si>
    <t>7094.</t>
  </si>
  <si>
    <t>sur travaux</t>
  </si>
  <si>
    <t>7095.</t>
  </si>
  <si>
    <t>sur études</t>
  </si>
  <si>
    <t>7096.</t>
  </si>
  <si>
    <t>sur prestations de services</t>
  </si>
  <si>
    <t>7097.</t>
  </si>
  <si>
    <t>sur ventes de marchandises</t>
  </si>
  <si>
    <t>7098.</t>
  </si>
  <si>
    <t>sur produits des activités annexes </t>
  </si>
  <si>
    <t>71331.</t>
  </si>
  <si>
    <t>71335.</t>
  </si>
  <si>
    <t>71341.</t>
  </si>
  <si>
    <t>71345.</t>
  </si>
  <si>
    <t>Prestations de services en cours </t>
  </si>
  <si>
    <t>71351.</t>
  </si>
  <si>
    <t>Produits intermédiaires </t>
  </si>
  <si>
    <t>71355.</t>
  </si>
  <si>
    <t>71358.</t>
  </si>
  <si>
    <t>Produits résiduels</t>
  </si>
  <si>
    <t>7511.</t>
  </si>
  <si>
    <t>7516.</t>
  </si>
  <si>
    <t>7518.</t>
  </si>
  <si>
    <t>7551.</t>
  </si>
  <si>
    <t>Quote-part de perte transférée (comptabilité du gérant) </t>
  </si>
  <si>
    <t>7555.</t>
  </si>
  <si>
    <t>Quote-part de bénéfice attribuée (comptabilité des associés non-gérants) </t>
  </si>
  <si>
    <t>7611.</t>
  </si>
  <si>
    <t>Revenus des titres de participation </t>
  </si>
  <si>
    <t>7612.</t>
  </si>
  <si>
    <t>Produits de la fiducie, résultat de la période</t>
  </si>
  <si>
    <t>7616.</t>
  </si>
  <si>
    <t>Revenus sur autres formes de participation </t>
  </si>
  <si>
    <t>7617.</t>
  </si>
  <si>
    <t>Revenus des créances rattachées à des participations </t>
  </si>
  <si>
    <t>7621.</t>
  </si>
  <si>
    <t>Revenus des titres immobilisés </t>
  </si>
  <si>
    <t>7626.</t>
  </si>
  <si>
    <t>Revenus des prêts</t>
  </si>
  <si>
    <t>7627.</t>
  </si>
  <si>
    <t>Revenus des créances immobilisées </t>
  </si>
  <si>
    <t>7631.</t>
  </si>
  <si>
    <t>Revenus des créances commerciales </t>
  </si>
  <si>
    <t>7638.</t>
  </si>
  <si>
    <t>Revenus des créances diverses </t>
  </si>
  <si>
    <t>7661.</t>
  </si>
  <si>
    <t>Produits nets sur cessions de jetons</t>
  </si>
  <si>
    <t>7711.</t>
  </si>
  <si>
    <t>Dédits et pénalités perçus sur achats et sur ventes </t>
  </si>
  <si>
    <t>7713.</t>
  </si>
  <si>
    <t>Libéralités reçues </t>
  </si>
  <si>
    <t>7714.</t>
  </si>
  <si>
    <t>Rentrées sur créances amorties </t>
  </si>
  <si>
    <t>7715.</t>
  </si>
  <si>
    <t>7717.</t>
  </si>
  <si>
    <t>Dégrèvements d'impôts autres qu'impôts sur les bénéfices </t>
  </si>
  <si>
    <t>7718.</t>
  </si>
  <si>
    <t>Autres produits exceptionnels sur opérations de gestion </t>
  </si>
  <si>
    <t>7741.</t>
  </si>
  <si>
    <t>7742.</t>
  </si>
  <si>
    <t>7751.</t>
  </si>
  <si>
    <t>7752.</t>
  </si>
  <si>
    <t>7756.</t>
  </si>
  <si>
    <t>7758.</t>
  </si>
  <si>
    <t>7781.</t>
  </si>
  <si>
    <t>Bonis provenant de clauses d'indexation </t>
  </si>
  <si>
    <t>7782.</t>
  </si>
  <si>
    <t>7783.</t>
  </si>
  <si>
    <t>Bonis provenant du rachat par l'entreprise d'actions et d'obligations émises par elle-même </t>
  </si>
  <si>
    <t>7788.</t>
  </si>
  <si>
    <t>Produits exceptionnels divers </t>
  </si>
  <si>
    <t>78111.</t>
  </si>
  <si>
    <t>78112.</t>
  </si>
  <si>
    <t>78161.</t>
  </si>
  <si>
    <t> Immobilisations incorporelles </t>
  </si>
  <si>
    <t>78162.</t>
  </si>
  <si>
    <t>78173.</t>
  </si>
  <si>
    <t>78174.</t>
  </si>
  <si>
    <t>78662.</t>
  </si>
  <si>
    <t>78665.</t>
  </si>
  <si>
    <t>Valeurs mobilières de placements </t>
  </si>
  <si>
    <t>78725.</t>
  </si>
  <si>
    <t>Amortissements dérogatoires </t>
  </si>
  <si>
    <t>78726.</t>
  </si>
  <si>
    <t>78727.</t>
  </si>
  <si>
    <t>8011.</t>
  </si>
  <si>
    <t>Avals, cautions, garanties*</t>
  </si>
  <si>
    <t>8014.</t>
  </si>
  <si>
    <t>Effets circulant sous l'endos de l'entité*</t>
  </si>
  <si>
    <t>8016.</t>
  </si>
  <si>
    <t>Redevances crédit-bail restant à courir*</t>
  </si>
  <si>
    <t>80161.</t>
  </si>
  <si>
    <t>Crédit-bail mobilier*</t>
  </si>
  <si>
    <t>80165.</t>
  </si>
  <si>
    <t>Crédit-bail immobilier*</t>
  </si>
  <si>
    <t>8018.</t>
  </si>
  <si>
    <t>Autres engagements donnés*</t>
  </si>
  <si>
    <t>8021.</t>
  </si>
  <si>
    <t>8024.</t>
  </si>
  <si>
    <t>Créances escomptées non échues*</t>
  </si>
  <si>
    <t>8026.</t>
  </si>
  <si>
    <t>Engagements reçus pour utilisation en crédit-bail*</t>
  </si>
  <si>
    <t>80261.</t>
  </si>
  <si>
    <t>80265.</t>
  </si>
  <si>
    <t>8028.</t>
  </si>
  <si>
    <t>Autres engagements reçus*</t>
  </si>
  <si>
    <t>8091.</t>
  </si>
  <si>
    <t>Contrepartie 801*</t>
  </si>
  <si>
    <t>8092.</t>
  </si>
  <si>
    <t>Contrepartie 802*</t>
  </si>
  <si>
    <t>10131.</t>
  </si>
  <si>
    <t>10611.</t>
  </si>
  <si>
    <t>10641.</t>
  </si>
  <si>
    <t>10681.</t>
  </si>
  <si>
    <t>Exercice N</t>
  </si>
  <si>
    <t>Exercice N-1</t>
  </si>
  <si>
    <t>-</t>
  </si>
  <si>
    <t>autres</t>
  </si>
  <si>
    <t xml:space="preserve">Autres charges </t>
  </si>
  <si>
    <t>TOTAL GENERAL</t>
  </si>
  <si>
    <t>ACTIF</t>
  </si>
  <si>
    <t xml:space="preserve">Brut </t>
  </si>
  <si>
    <t>Net</t>
  </si>
  <si>
    <t>Immobilisations incorporelles:</t>
  </si>
  <si>
    <t>Immobilisations corporelles:</t>
  </si>
  <si>
    <t>Total I</t>
  </si>
  <si>
    <t>ACTIF CIRCULANT</t>
  </si>
  <si>
    <t>Avances et acomptes versés sur commandes</t>
  </si>
  <si>
    <t>Disponibilités</t>
  </si>
  <si>
    <t>Total II</t>
  </si>
  <si>
    <t>Dont à moins d'un an</t>
  </si>
  <si>
    <t>Dont à plus d'un an</t>
  </si>
  <si>
    <t>(a)</t>
  </si>
  <si>
    <t>En cas d’impossibilité d’identifier les biens, un renvoi au pied du bilan indique le montant restant à payer sur ces biens. Le montant à payer comprend</t>
  </si>
  <si>
    <t>(b)</t>
  </si>
  <si>
    <t>(c)</t>
  </si>
  <si>
    <t>(d)</t>
  </si>
  <si>
    <t>Réserves:</t>
  </si>
  <si>
    <t>Report à nouveau (d)</t>
  </si>
  <si>
    <t>Dettes financières:</t>
  </si>
  <si>
    <t>Avances et acomptes reçues sur commandes en cours</t>
  </si>
  <si>
    <t>Dettes d'exploitation:</t>
  </si>
  <si>
    <t>Dettes fiscales et sociales</t>
  </si>
  <si>
    <t>Dettes fiscales (impôts sur bénéfices)</t>
  </si>
  <si>
    <t>TOTAL GENERAL (I+II+III+IV)</t>
  </si>
  <si>
    <t>A détailler conformément à la législation en vigueur.</t>
  </si>
  <si>
    <t>DETTES</t>
  </si>
  <si>
    <t>Système abrégé</t>
  </si>
  <si>
    <t>Exercice (N-1)</t>
  </si>
  <si>
    <t>Charges d'exploitation :</t>
  </si>
  <si>
    <t>Produits d'exploitation :</t>
  </si>
  <si>
    <t>Total des charges (I+II+III)</t>
  </si>
  <si>
    <t>Total des produits (I+II)</t>
  </si>
  <si>
    <t>Plan Comptable Général, Art. 822-1</t>
  </si>
  <si>
    <t>PASSIF</t>
  </si>
  <si>
    <t>Amortissements et dépréciations
 (à déduire)</t>
  </si>
  <si>
    <t>Actif immobilisé (a) :</t>
  </si>
  <si>
    <t>Capitaux propres (c) :</t>
  </si>
  <si>
    <t>fonds commercial (b)</t>
  </si>
  <si>
    <t>Ecart de réévaluation (c)</t>
  </si>
  <si>
    <t>réserve légale</t>
  </si>
  <si>
    <t>Immobilisations financières (1)</t>
  </si>
  <si>
    <t>réserves réglementées</t>
  </si>
  <si>
    <t>autres (4)</t>
  </si>
  <si>
    <t>Actif circulant :</t>
  </si>
  <si>
    <t>Stocks et en-cours [autres que marchandises] (a)</t>
  </si>
  <si>
    <t>Résultat de l'exercice [bénéfice ou perte] (d)</t>
  </si>
  <si>
    <t>Marchandises (a)</t>
  </si>
  <si>
    <t>Créances (2):</t>
  </si>
  <si>
    <t>Provisions (II)</t>
  </si>
  <si>
    <t>clients et comptes rattachés (a)</t>
  </si>
  <si>
    <t>Dettes (5) :</t>
  </si>
  <si>
    <t>autres (3)</t>
  </si>
  <si>
    <t>Valeurs mobilières de placement</t>
  </si>
  <si>
    <t>Disponibilités (autres que caisse)</t>
  </si>
  <si>
    <t>Autres (3)</t>
  </si>
  <si>
    <t xml:space="preserve">Total III       </t>
  </si>
  <si>
    <t>Charges constatées d'avance (2) (*) (III)</t>
  </si>
  <si>
    <t>Produits constatés d'avance (2) (IV)</t>
  </si>
  <si>
    <t>TOTAL GENERAL (I+II+III)</t>
  </si>
  <si>
    <t>Dont réserves statutaires</t>
  </si>
  <si>
    <t>Dont à plus de 5 ans</t>
  </si>
  <si>
    <t>Dont comptes courants d'associés</t>
  </si>
  <si>
    <t>Dont à plus d'un an et moins de 5 ans</t>
  </si>
  <si>
    <t>Les actifs avec clause de réserve de propriété sont regroupés sur une ligne distincte portant la mention " dont... € avec clause de réserve de propriété ".</t>
  </si>
  <si>
    <t>celui des effets non échus.</t>
  </si>
  <si>
    <t>Y compris droit au bail.</t>
  </si>
  <si>
    <t>Montant entre parenthèses ou précédé du signe moins (-) lorsqu'il s'agit de pertes.</t>
  </si>
  <si>
    <t>(*)</t>
  </si>
  <si>
    <t>Le cas échéant, les entités ouvrent un poste "Charges à répartir sur plusieurs exercices" qui forme le total III, le total général étant modifié en conséquence.</t>
  </si>
  <si>
    <t>2.</t>
  </si>
  <si>
    <t>1.</t>
  </si>
  <si>
    <t>3.</t>
  </si>
  <si>
    <t>4.</t>
  </si>
  <si>
    <t>5.</t>
  </si>
  <si>
    <t>6.</t>
  </si>
  <si>
    <t>7.</t>
  </si>
  <si>
    <t>8.</t>
  </si>
  <si>
    <t>BILAN (avant répartition)</t>
  </si>
  <si>
    <t>Vaisselle</t>
  </si>
  <si>
    <t>Linge</t>
  </si>
  <si>
    <t>Electroménager</t>
  </si>
  <si>
    <t>Matériel électronique</t>
  </si>
  <si>
    <t>Stocks et en-cours :</t>
  </si>
  <si>
    <t>Créances d'exploitation :</t>
  </si>
  <si>
    <t>Charges constatées d'avance</t>
  </si>
  <si>
    <t>Banque</t>
  </si>
  <si>
    <t>TOTAL GENERAL (I+II)</t>
  </si>
  <si>
    <t>CAPITAUX PROPRES</t>
  </si>
  <si>
    <t>ACTIF IMMOBILISE</t>
  </si>
  <si>
    <t>Immobilisations financières :</t>
  </si>
  <si>
    <t>Report à nouveau</t>
  </si>
  <si>
    <t>Résultat de l'exercice [bénéfice ou perte]</t>
  </si>
  <si>
    <t>Amortissements et dépréciations</t>
  </si>
  <si>
    <t>Date</t>
  </si>
  <si>
    <t>Compte</t>
  </si>
  <si>
    <t>Libellé</t>
  </si>
  <si>
    <t>Débit</t>
  </si>
  <si>
    <t>Crédit</t>
  </si>
  <si>
    <t>Matériel électronique et matériel informatique </t>
  </si>
  <si>
    <t>N° pièce</t>
  </si>
  <si>
    <t>28131.</t>
  </si>
  <si>
    <t>28135.</t>
  </si>
  <si>
    <t>28181.</t>
  </si>
  <si>
    <t>28183.</t>
  </si>
  <si>
    <t>28184.</t>
  </si>
  <si>
    <t>28185.</t>
  </si>
  <si>
    <t>28186.</t>
  </si>
  <si>
    <t>Amort. Constructions</t>
  </si>
  <si>
    <t>Amort. Appartement</t>
  </si>
  <si>
    <t>Amort. Travaux</t>
  </si>
  <si>
    <t>Amort. Autres immobilisations corporelles</t>
  </si>
  <si>
    <t>Amort. Electroménager</t>
  </si>
  <si>
    <t>Amort. Matériel électronique et matériel informatique </t>
  </si>
  <si>
    <t>Amort. Mobilier</t>
  </si>
  <si>
    <t>Amort. Vaisselle</t>
  </si>
  <si>
    <t>Amort. Linge</t>
  </si>
  <si>
    <t>Amort. frais d'établissement</t>
  </si>
  <si>
    <t>Amort. autres immobilisations incorporelles </t>
  </si>
  <si>
    <t>Tiers</t>
  </si>
  <si>
    <t>Clients - Avances et acomptes reçus</t>
  </si>
  <si>
    <t>Etat - Crédit d'impôt</t>
  </si>
  <si>
    <t>Taxe foncière</t>
  </si>
  <si>
    <t>Impôts sur les bénéfices et assimilés </t>
  </si>
  <si>
    <t>Total Filtré</t>
  </si>
  <si>
    <t>Répartition</t>
  </si>
  <si>
    <t>Total balance</t>
  </si>
  <si>
    <t>SOLDE</t>
  </si>
  <si>
    <t>Solde</t>
  </si>
  <si>
    <t>101. - Capital</t>
  </si>
  <si>
    <t>Bilan et CR</t>
  </si>
  <si>
    <t>Créances clients</t>
  </si>
  <si>
    <t>Emprunts</t>
  </si>
  <si>
    <t>Dettes Fournisseurs</t>
  </si>
  <si>
    <t>lave vaisselle</t>
  </si>
  <si>
    <t>protège matelas</t>
  </si>
  <si>
    <t>protège oreiller</t>
  </si>
  <si>
    <t>dames</t>
  </si>
  <si>
    <t>lave linge</t>
  </si>
  <si>
    <t>ventilateur</t>
  </si>
  <si>
    <t>manique</t>
  </si>
  <si>
    <t>fer à repasser</t>
  </si>
  <si>
    <t>ventillateur</t>
  </si>
  <si>
    <t>plaque votro céramique</t>
  </si>
  <si>
    <t>four</t>
  </si>
  <si>
    <t>chaises table</t>
  </si>
  <si>
    <t>houses</t>
  </si>
  <si>
    <t>bureau</t>
  </si>
  <si>
    <t>sous main</t>
  </si>
  <si>
    <t>sac linge</t>
  </si>
  <si>
    <t>lampe bureau</t>
  </si>
  <si>
    <t>cloche</t>
  </si>
  <si>
    <t>coussins</t>
  </si>
  <si>
    <t>housse coussin</t>
  </si>
  <si>
    <t>cintre</t>
  </si>
  <si>
    <t>dessus chaise</t>
  </si>
  <si>
    <t>protection poele</t>
  </si>
  <si>
    <t>range ustensiles</t>
  </si>
  <si>
    <t>dessous plat</t>
  </si>
  <si>
    <t>support couvercle</t>
  </si>
  <si>
    <t xml:space="preserve">dessous plat </t>
  </si>
  <si>
    <t>planche à découper</t>
  </si>
  <si>
    <t>maniques</t>
  </si>
  <si>
    <t>couvert à servir</t>
  </si>
  <si>
    <t>couverts</t>
  </si>
  <si>
    <t xml:space="preserve">passoire </t>
  </si>
  <si>
    <t>table</t>
  </si>
  <si>
    <t>chaise bureau</t>
  </si>
  <si>
    <t>rideau douche</t>
  </si>
  <si>
    <t>porte savon</t>
  </si>
  <si>
    <t>gobelet</t>
  </si>
  <si>
    <t>marche pied</t>
  </si>
  <si>
    <t>applique</t>
  </si>
  <si>
    <t>couteaux</t>
  </si>
  <si>
    <t>couettes</t>
  </si>
  <si>
    <t>tapis</t>
  </si>
  <si>
    <t>canapé</t>
  </si>
  <si>
    <t>rideaux</t>
  </si>
  <si>
    <t>paillasson</t>
  </si>
  <si>
    <t>lampe</t>
  </si>
  <si>
    <t>tableau</t>
  </si>
  <si>
    <t>couvert servir</t>
  </si>
  <si>
    <t>couette</t>
  </si>
  <si>
    <t xml:space="preserve">portection </t>
  </si>
  <si>
    <t>protege  oreiller</t>
  </si>
  <si>
    <t>matelas</t>
  </si>
  <si>
    <t>coussin</t>
  </si>
  <si>
    <t xml:space="preserve">nappe </t>
  </si>
  <si>
    <t>nappe transparente</t>
  </si>
  <si>
    <t>Bours+F1:H37ault</t>
  </si>
  <si>
    <t>Transfert de charges (charges facturées)</t>
  </si>
  <si>
    <t>Total III</t>
  </si>
  <si>
    <t>Autres produits</t>
  </si>
  <si>
    <t>Impôts sur les bénéfices</t>
  </si>
  <si>
    <t>Subvention d'équipement</t>
  </si>
  <si>
    <t>2752.</t>
  </si>
  <si>
    <t>Syndic ALLUR</t>
  </si>
  <si>
    <t>Syndic Fonds de Roulement</t>
  </si>
  <si>
    <t>Reprises aux amortissements</t>
  </si>
  <si>
    <t>A saisir</t>
  </si>
  <si>
    <t>Formule</t>
  </si>
  <si>
    <t>A choisir</t>
  </si>
  <si>
    <t>A chosir</t>
  </si>
  <si>
    <t>Calcul</t>
  </si>
  <si>
    <t>Vie associative</t>
  </si>
  <si>
    <t>Renseigner les activités dans les cases</t>
  </si>
  <si>
    <t>Garder le "-" qui fait la totalisation de toutes les catégories</t>
  </si>
  <si>
    <t xml:space="preserve">Mettre ici les prestataires </t>
  </si>
  <si>
    <t>Fournissuers : 400.</t>
  </si>
  <si>
    <t>cautions versées</t>
  </si>
  <si>
    <t>Hello Asso</t>
  </si>
  <si>
    <t>Cotisations</t>
  </si>
  <si>
    <t>7562.</t>
  </si>
  <si>
    <t>Dons</t>
  </si>
  <si>
    <t>7561.</t>
  </si>
  <si>
    <t>7561. - Cotisations</t>
  </si>
  <si>
    <t>formule</t>
  </si>
  <si>
    <t>n°</t>
  </si>
  <si>
    <t>compte</t>
  </si>
  <si>
    <t>bilan</t>
  </si>
  <si>
    <t>contrôle montant</t>
  </si>
  <si>
    <t>4671.</t>
  </si>
  <si>
    <t>4672.</t>
  </si>
  <si>
    <r>
      <t xml:space="preserve">ACTIF  </t>
    </r>
    <r>
      <rPr>
        <b/>
        <sz val="11"/>
        <color rgb="FFFF0000"/>
        <rFont val="Calibri"/>
        <family val="2"/>
        <scheme val="minor"/>
      </rPr>
      <t>(j'ai)</t>
    </r>
  </si>
  <si>
    <r>
      <t xml:space="preserve">PASSIF </t>
    </r>
    <r>
      <rPr>
        <b/>
        <sz val="11"/>
        <color rgb="FFFF0000"/>
        <rFont val="Calibri"/>
        <family val="2"/>
        <scheme val="minor"/>
      </rPr>
      <t>(je dois)</t>
    </r>
  </si>
  <si>
    <r>
      <t xml:space="preserve">Charges </t>
    </r>
    <r>
      <rPr>
        <b/>
        <sz val="11"/>
        <color rgb="FFFF0000"/>
        <rFont val="Calibri"/>
        <family val="2"/>
        <scheme val="minor"/>
      </rPr>
      <t>(je dépense)</t>
    </r>
  </si>
  <si>
    <r>
      <t xml:space="preserve">Produits </t>
    </r>
    <r>
      <rPr>
        <b/>
        <sz val="11"/>
        <color rgb="FFFF0000"/>
        <rFont val="Calibri"/>
        <family val="2"/>
        <scheme val="minor"/>
      </rPr>
      <t>(je gagne)</t>
    </r>
  </si>
  <si>
    <t>Clients, donateurs et cotisants : 410</t>
  </si>
  <si>
    <t>Voyages et excursions</t>
  </si>
  <si>
    <t>Ventes de produits</t>
  </si>
  <si>
    <t>Paiement adhésion 2023</t>
  </si>
  <si>
    <t>7562. - Dons</t>
  </si>
  <si>
    <t>Nom</t>
  </si>
  <si>
    <t>Montant compte</t>
  </si>
  <si>
    <t>706. - Voyages et excursions</t>
  </si>
  <si>
    <t>Voyages Laon et Marles</t>
  </si>
  <si>
    <t>707. - Ventes de produits</t>
  </si>
  <si>
    <t>758. - Produits divers de gestion courante</t>
  </si>
  <si>
    <t>Collecte cadeau prof</t>
  </si>
  <si>
    <t>627. - Services bancaires et assimilés </t>
  </si>
  <si>
    <t>Frais de compte Associatis CE</t>
  </si>
  <si>
    <t>658. - Charges diverses de gestion courante</t>
  </si>
  <si>
    <t>Bonbons forum</t>
  </si>
  <si>
    <t>Déplacements, missions et réceptions</t>
  </si>
  <si>
    <t>6252.</t>
  </si>
  <si>
    <t>Conférences Séminaires Forum - Matériel</t>
  </si>
  <si>
    <t>Conférences Séminaires Forum - Repas</t>
  </si>
  <si>
    <t>6252. - Conférences Séminaires Forum - Repas</t>
  </si>
  <si>
    <t>6185. - Conférences Séminaires Forum - Matériel</t>
  </si>
  <si>
    <t>6251. - Voyages et excursions</t>
  </si>
  <si>
    <t>Publicité, Publications, Relations publiques</t>
  </si>
  <si>
    <t>623. - Publicité, Publications, Relations publiques</t>
  </si>
  <si>
    <t>Stickers Logo Sorbonne Antique - VISTA</t>
  </si>
  <si>
    <t>Banque Caisse d'Epargne</t>
  </si>
  <si>
    <t>5122.</t>
  </si>
  <si>
    <t>Banque LCL</t>
  </si>
  <si>
    <t>5121. - Banque Caisse d'Epargne</t>
  </si>
  <si>
    <t>MAIF</t>
  </si>
  <si>
    <t>616. - Primes d'assurances</t>
  </si>
  <si>
    <t>MAIF assurance 2024</t>
  </si>
  <si>
    <t>Cotisation 2024 Antique Avenir</t>
  </si>
  <si>
    <t>A affecter Clients</t>
  </si>
  <si>
    <t>A affecter Fournisseurs</t>
  </si>
  <si>
    <t>Achats de Produits et marchandises</t>
  </si>
  <si>
    <t>607. - Achats de Produits et marchandises</t>
  </si>
  <si>
    <t>Calcul bilan réultat</t>
  </si>
  <si>
    <t>Compte général</t>
  </si>
  <si>
    <t>Locaux</t>
  </si>
  <si>
    <t>Agencements</t>
  </si>
  <si>
    <t>19.</t>
  </si>
  <si>
    <t>Fonds dédiés</t>
  </si>
  <si>
    <t>Fonds dédiés ou nreportés</t>
  </si>
  <si>
    <t>194.</t>
  </si>
  <si>
    <t>Fonds dédiés sur subvention d'exploitation</t>
  </si>
  <si>
    <t>7894.</t>
  </si>
  <si>
    <t>789.</t>
  </si>
  <si>
    <t xml:space="preserve">Utilisation de fonds reportés et fonds dédiés </t>
  </si>
  <si>
    <t>Utilisation de fonds dédiés sur subvention d'exploitation</t>
  </si>
  <si>
    <t>reprise de fonds dédiés</t>
  </si>
  <si>
    <t>Grèce 2025</t>
  </si>
  <si>
    <t>Reims</t>
  </si>
  <si>
    <t>Evénement Plein air</t>
  </si>
  <si>
    <t>Solde de départ</t>
  </si>
  <si>
    <t>Voyage Grèce - participations</t>
  </si>
  <si>
    <t>55 entrées Musée 1</t>
  </si>
  <si>
    <t>Taxe de séjour Grèce 2,5€*5nuits*55 personnes</t>
  </si>
  <si>
    <t>Voyage grèce - cotisations 55 pers</t>
  </si>
  <si>
    <t>Voyage transport 50 personnes</t>
  </si>
  <si>
    <t>Reims Repas chauffeur</t>
  </si>
  <si>
    <t>Reims participations 50 pers 26 €</t>
  </si>
  <si>
    <t>Reims cotisation 50 pers 3 €</t>
  </si>
  <si>
    <t>Voyage reims</t>
  </si>
  <si>
    <t>Pot préparation AG - Budgets - Comptes annuels</t>
  </si>
  <si>
    <t>Cadeau prof</t>
  </si>
  <si>
    <t>Prof</t>
  </si>
  <si>
    <t>Reception prof + préparation participants</t>
  </si>
  <si>
    <t>Hoodies et Tshirts</t>
  </si>
  <si>
    <t>Goodies</t>
  </si>
  <si>
    <t>journal prévisionnel</t>
  </si>
  <si>
    <t>Achat hoodies 40*32€</t>
  </si>
  <si>
    <t>Vente hoodies - 40*35€</t>
  </si>
  <si>
    <t>Achat Tshirts 40*15€</t>
  </si>
  <si>
    <t>Vente T shirts - 40*18€</t>
  </si>
  <si>
    <t>Achat casquettes 35*7€</t>
  </si>
  <si>
    <t>Vente casquettes - 35*9,5€</t>
  </si>
  <si>
    <t>Achat gourde isothermes 30*11 €</t>
  </si>
  <si>
    <t>Vente gourde isothermes -30 * 14 €</t>
  </si>
  <si>
    <t>Achat mugs 20*4,5€</t>
  </si>
  <si>
    <t>Vente mug mugs 20*5,5€</t>
  </si>
  <si>
    <t>Achat bob 20*21€</t>
  </si>
  <si>
    <t>Vente bob -20*23€</t>
  </si>
  <si>
    <t>Subvention CROUS</t>
  </si>
  <si>
    <t>Fabrication de costumes antiques - Matériels</t>
  </si>
  <si>
    <t>Fabrication de costumes antiques - Accessoires</t>
  </si>
  <si>
    <t>Fabrication de costumes antiques - Décoration</t>
  </si>
  <si>
    <t>Subvention CROUS - fabrication costumes</t>
  </si>
  <si>
    <t>741.</t>
  </si>
  <si>
    <t>Subventions et participations</t>
  </si>
  <si>
    <t>741. - Subventions et participations</t>
  </si>
  <si>
    <t>Exposition Photos</t>
  </si>
  <si>
    <t>Solde de départ - Hello Asso</t>
  </si>
  <si>
    <t>Pot  et Pdj Rencontres associatives</t>
  </si>
  <si>
    <t>Equilibre balance</t>
  </si>
  <si>
    <t>Acitivité</t>
  </si>
  <si>
    <t>Photos expo</t>
  </si>
  <si>
    <t>Conférences &amp; forums</t>
  </si>
  <si>
    <t>Affiche conférences - 1 à 2 / mois sur 10 mois</t>
  </si>
  <si>
    <t>Subvention CROUS - communication</t>
  </si>
  <si>
    <t>pointeur laser</t>
  </si>
  <si>
    <t>Voyage Grèce 2025 55 personnes 532€ - ARISTA</t>
  </si>
  <si>
    <t>Matières pour gateaux "fait maison"</t>
  </si>
  <si>
    <t>55 entrées Musée 2</t>
  </si>
  <si>
    <t>55 entrées Musées</t>
  </si>
  <si>
    <t>Gouter Reims</t>
  </si>
  <si>
    <t>Fabrication de costumes antiques</t>
  </si>
  <si>
    <t>Bonbons forum 5 * 5 €</t>
  </si>
  <si>
    <t>Achats de produits</t>
  </si>
  <si>
    <t>Ventes de voyages &amp; excursions</t>
  </si>
  <si>
    <t>110. - Report à nouveau (solde créditeur) </t>
  </si>
  <si>
    <t>Conférences</t>
  </si>
  <si>
    <t>Prime d'assurance</t>
  </si>
  <si>
    <t>Services bancaires</t>
  </si>
  <si>
    <t>Verseme,nt Hello asso</t>
  </si>
  <si>
    <t xml:space="preserve">Nous avons organisé, en 2024, un événement au parc André Citroën en relation avec les jeux olympiques.
Cet événement a été réalisé avec la participation de l'association Demodocos qui est venue faire la représentation d'une cérémonie antique de l'ouverture des jeux olympiques.
Des jeux, un parcours de course et une activité de création et décoration de boucliers grecs ont été organisés.
Un buffet sucré salé de préparations "maison" a été proposé gratuitement. 
Cet événement était en accès libre pour tout public.
Nous allons, en 2025, organiser une nouvelle édition avec un thème portant sur le monde antique. Nous sommes actuellement à la recherche de partenariats avec des associations interessées par une collaboration et un enrichissement des activités et ateliers proposés. </t>
  </si>
  <si>
    <t xml:space="preserve">Nous organisons une exposition photographique itinérante dans les différents campus de la Sorbonne. 
Les photos sont issues des sites archéologiques rencontrés lors du voyage en Sicile en 2024 et une explication des sites est présentée.
Nous souhaitons proposer cette exposition à des sites étrangers de la Sorbonne comme des EHPAD, à la maison hellénique de Paris et plus encore. </t>
  </si>
  <si>
    <t>Un programme de conférences est actuellement en cours d'élaboration sur le thème de la mer.
La fréquence de celles-ci sera d'une à deux conférences par mois étalées sur 10 mois.</t>
  </si>
  <si>
    <t xml:space="preserve">Nous organisons chaque année un voyage pour faire découvrir les sites archéologiques des civilisations vues en cours.
Cette année le voyage a pour but de découvrir les différents sites de Grèce classique. Avec un parcours de Athènes, Corinthe, Epidaure, Mycènes, Tyrinthe, Olympie, Delphes et Thèbes. </t>
  </si>
  <si>
    <t>Pour l'association Sorbonne Antique, avoir des sweats et des goodies représente bien plus qu'un simple moyen de diffusion. Ces articles permettent de renforcer l'identité et la cohésion du groupe en offrant à nos membres un moyen tangible de montrer leur appartenance et leur soutien, en plus de permettre à l'association de gagner en visibilité et susciter la curiosité.</t>
  </si>
  <si>
    <t>Une journée d'excursion à Reims est une opportunité unique pour les étudiants de plonger dans l'Histoire en dehors des murs de la faculté. Reims, avec sa cathédrale emblématique et son riche patrimoine, offre un terrain idéal pour découvrir concrètement le passé. Pour de nombreux étudiants, les occasions de vivre l'Histoire de manière immersive sont rares. Cette excursion permettrait non seulement d'enrichir leurs connaissances, mais aussi de forger des liens forts entre des étudiants de divers cursus. La richesse culturelle de la ville de Reims devient ainsi un vecteur d'unité et de cohésion, stimulant l'interdisciplinarité et les échanges intellectuels.</t>
  </si>
  <si>
    <t>Hoodies, Tshirts et Goodies</t>
  </si>
  <si>
    <t xml:space="preserve">Reception </t>
  </si>
  <si>
    <t xml:space="preserve">L'association, personne morale, est assurée pour ses activités </t>
  </si>
  <si>
    <t xml:space="preserve">Lors de réunion de recherche de partenariats des collations peuvent être proposées </t>
  </si>
  <si>
    <t>du 18/09/2024 au 17/09/2025</t>
  </si>
  <si>
    <t>&lt;------ Sélectionner l'activité (- Total association)</t>
  </si>
  <si>
    <t>Budget 2024-2025 Association SORBONNE ANTIQUE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</si>
</sst>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2" x14ac:knownFonts="1">
    <font>
      <sz val="11"/>
      <color theme="1"/>
      <name val="Calibri"/>
      <family val="2"/>
      <scheme val="minor"/>
    </font>
    <font>
      <b/>
      <sz val="11"/>
      <color theme="1"/>
      <name val="Calibri"/>
      <family val="2"/>
      <scheme val="minor"/>
    </font>
    <font>
      <sz val="11"/>
      <color theme="5" tint="-0.249977111117893"/>
      <name val="Calibri"/>
      <family val="2"/>
      <scheme val="minor"/>
    </font>
    <font>
      <sz val="11"/>
      <color theme="8" tint="-0.249977111117893"/>
      <name val="Calibri"/>
      <family val="2"/>
      <scheme val="minor"/>
    </font>
    <font>
      <sz val="10"/>
      <name val="Arial"/>
      <family val="2"/>
    </font>
    <font>
      <u/>
      <sz val="10"/>
      <color indexed="12"/>
      <name val="Arial"/>
      <family val="2"/>
    </font>
    <font>
      <b/>
      <sz val="11"/>
      <name val="Calibri"/>
      <family val="2"/>
      <scheme val="minor"/>
    </font>
    <font>
      <sz val="11"/>
      <color theme="9" tint="-0.249977111117893"/>
      <name val="Calibri"/>
      <family val="2"/>
      <scheme val="minor"/>
    </font>
    <font>
      <sz val="11"/>
      <color theme="4" tint="-0.249977111117893"/>
      <name val="Calibri"/>
      <family val="2"/>
      <scheme val="minor"/>
    </font>
    <font>
      <i/>
      <sz val="11"/>
      <color theme="1"/>
      <name val="Calibri"/>
      <family val="2"/>
      <scheme val="minor"/>
    </font>
    <font>
      <i/>
      <sz val="10"/>
      <color theme="1"/>
      <name val="Calibri"/>
      <family val="2"/>
      <scheme val="minor"/>
    </font>
    <font>
      <i/>
      <sz val="9"/>
      <color theme="1"/>
      <name val="Calibri"/>
      <family val="2"/>
      <scheme val="minor"/>
    </font>
    <font>
      <sz val="9"/>
      <color theme="1"/>
      <name val="Calibri"/>
      <family val="2"/>
      <scheme val="minor"/>
    </font>
    <font>
      <b/>
      <i/>
      <sz val="11"/>
      <color theme="1"/>
      <name val="Calibri"/>
      <family val="2"/>
      <scheme val="minor"/>
    </font>
    <font>
      <b/>
      <i/>
      <sz val="9"/>
      <color theme="1"/>
      <name val="Calibri"/>
      <family val="2"/>
      <scheme val="minor"/>
    </font>
    <font>
      <b/>
      <sz val="11"/>
      <color rgb="FFFF0000"/>
      <name val="Calibri"/>
      <family val="2"/>
      <scheme val="minor"/>
    </font>
    <font>
      <i/>
      <sz val="9"/>
      <color rgb="FFFF0000"/>
      <name val="Calibri"/>
      <family val="2"/>
      <scheme val="minor"/>
    </font>
    <font>
      <sz val="8"/>
      <name val="Calibri"/>
      <family val="2"/>
      <scheme val="minor"/>
    </font>
    <font>
      <sz val="11"/>
      <name val="Calibri"/>
      <family val="2"/>
      <scheme val="minor"/>
    </font>
    <font>
      <b/>
      <i/>
      <sz val="11"/>
      <name val="Calibri"/>
      <family val="2"/>
      <scheme val="minor"/>
    </font>
    <font>
      <b/>
      <sz val="9"/>
      <color theme="1"/>
      <name val="Calibri"/>
      <family val="2"/>
      <scheme val="minor"/>
    </font>
    <font>
      <i/>
      <sz val="10"/>
      <name val="Calibri"/>
      <family val="2"/>
      <scheme val="minor"/>
    </font>
    <font>
      <b/>
      <i/>
      <sz val="9"/>
      <name val="Calibri"/>
      <family val="2"/>
      <scheme val="minor"/>
    </font>
    <font>
      <b/>
      <sz val="11"/>
      <color rgb="FF92D050"/>
      <name val="Calibri"/>
      <family val="2"/>
      <scheme val="minor"/>
    </font>
    <font>
      <b/>
      <sz val="18"/>
      <color theme="1"/>
      <name val="Calibri"/>
      <family val="2"/>
      <scheme val="minor"/>
    </font>
    <font>
      <b/>
      <sz val="14"/>
      <color theme="1"/>
      <name val="Calibri"/>
      <family val="2"/>
      <scheme val="minor"/>
    </font>
    <font>
      <sz val="11"/>
      <color rgb="FF92D050"/>
      <name val="Calibri"/>
      <family val="2"/>
      <scheme val="minor"/>
    </font>
    <font>
      <sz val="8"/>
      <color rgb="FF92D050"/>
      <name val="Calibri"/>
      <family val="2"/>
      <scheme val="minor"/>
    </font>
    <font>
      <sz val="9"/>
      <color rgb="FF92D050"/>
      <name val="Calibri"/>
      <family val="2"/>
      <scheme val="minor"/>
    </font>
    <font>
      <sz val="8"/>
      <color theme="5" tint="-0.249977111117893"/>
      <name val="Calibri"/>
      <family val="2"/>
      <scheme val="minor"/>
    </font>
    <font>
      <sz val="9"/>
      <color theme="5" tint="-0.249977111117893"/>
      <name val="Calibri"/>
      <family val="2"/>
      <scheme val="minor"/>
    </font>
    <font>
      <sz val="8"/>
      <color theme="4" tint="-0.249977111117893"/>
      <name val="Calibri"/>
      <family val="2"/>
      <scheme val="minor"/>
    </font>
    <font>
      <sz val="9"/>
      <color theme="4" tint="-0.249977111117893"/>
      <name val="Calibri"/>
      <family val="2"/>
      <scheme val="minor"/>
    </font>
    <font>
      <sz val="11"/>
      <color rgb="FF7030A0"/>
      <name val="Calibri"/>
      <family val="2"/>
      <scheme val="minor"/>
    </font>
    <font>
      <sz val="8"/>
      <color rgb="FF7030A0"/>
      <name val="Calibri"/>
      <family val="2"/>
      <scheme val="minor"/>
    </font>
    <font>
      <sz val="9"/>
      <color rgb="FF7030A0"/>
      <name val="Calibri"/>
      <family val="2"/>
      <scheme val="minor"/>
    </font>
    <font>
      <sz val="9"/>
      <name val="Calibri"/>
      <family val="2"/>
      <scheme val="minor"/>
    </font>
    <font>
      <sz val="11"/>
      <color rgb="FFFF0066"/>
      <name val="Calibri"/>
      <family val="2"/>
      <scheme val="minor"/>
    </font>
    <font>
      <sz val="8"/>
      <color rgb="FFFF0066"/>
      <name val="Calibri"/>
      <family val="2"/>
      <scheme val="minor"/>
    </font>
    <font>
      <sz val="9"/>
      <color rgb="FFFF0066"/>
      <name val="Calibri"/>
      <family val="2"/>
      <scheme val="minor"/>
    </font>
    <font>
      <sz val="11"/>
      <color rgb="FF0066FF"/>
      <name val="Calibri"/>
      <family val="2"/>
      <scheme val="minor"/>
    </font>
    <font>
      <sz val="8"/>
      <color rgb="FF0066FF"/>
      <name val="Calibri"/>
      <family val="2"/>
      <scheme val="minor"/>
    </font>
    <font>
      <sz val="9"/>
      <color rgb="FF0066FF"/>
      <name val="Calibri"/>
      <family val="2"/>
      <scheme val="minor"/>
    </font>
    <font>
      <sz val="11"/>
      <color rgb="FF33CC33"/>
      <name val="Calibri"/>
      <family val="2"/>
      <scheme val="minor"/>
    </font>
    <font>
      <sz val="8"/>
      <color rgb="FF33CC33"/>
      <name val="Calibri"/>
      <family val="2"/>
      <scheme val="minor"/>
    </font>
    <font>
      <sz val="9"/>
      <color rgb="FF33CC33"/>
      <name val="Calibri"/>
      <family val="2"/>
      <scheme val="minor"/>
    </font>
    <font>
      <sz val="11"/>
      <color rgb="FF800000"/>
      <name val="Calibri"/>
      <family val="2"/>
      <scheme val="minor"/>
    </font>
    <font>
      <sz val="8"/>
      <color rgb="FF800000"/>
      <name val="Calibri"/>
      <family val="2"/>
      <scheme val="minor"/>
    </font>
    <font>
      <sz val="9"/>
      <color rgb="FF800000"/>
      <name val="Calibri"/>
      <family val="2"/>
      <scheme val="minor"/>
    </font>
    <font>
      <sz val="11"/>
      <color rgb="FFC4BA3C"/>
      <name val="Calibri"/>
      <family val="2"/>
      <scheme val="minor"/>
    </font>
    <font>
      <sz val="8"/>
      <color rgb="FFC4BA3C"/>
      <name val="Calibri"/>
      <family val="2"/>
      <scheme val="minor"/>
    </font>
    <font>
      <sz val="9"/>
      <color rgb="FFC4BA3C"/>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auto="1"/>
      </right>
      <top style="thin">
        <color auto="1"/>
      </top>
      <bottom style="double">
        <color auto="1"/>
      </bottom>
      <diagonal/>
    </border>
    <border>
      <left style="thin">
        <color auto="1"/>
      </left>
      <right style="double">
        <color indexed="64"/>
      </right>
      <top style="thin">
        <color auto="1"/>
      </top>
      <bottom style="double">
        <color auto="1"/>
      </bottom>
      <diagonal/>
    </border>
    <border>
      <left style="thin">
        <color indexed="64"/>
      </left>
      <right style="double">
        <color indexed="64"/>
      </right>
      <top style="thin">
        <color indexed="64"/>
      </top>
      <bottom/>
      <diagonal/>
    </border>
  </borders>
  <cellStyleXfs count="4">
    <xf numFmtId="0" fontId="0" fillId="0" borderId="0"/>
    <xf numFmtId="0" fontId="4" fillId="0" borderId="0"/>
    <xf numFmtId="0" fontId="5" fillId="0" borderId="0" applyNumberFormat="0" applyFill="0" applyBorder="0" applyAlignment="0" applyProtection="0">
      <alignment vertical="top"/>
      <protection locked="0"/>
    </xf>
    <xf numFmtId="0" fontId="4" fillId="0" borderId="0"/>
  </cellStyleXfs>
  <cellXfs count="297">
    <xf numFmtId="0" fontId="0" fillId="0" borderId="0" xfId="0"/>
    <xf numFmtId="0" fontId="0" fillId="0" borderId="0" xfId="0" applyAlignment="1">
      <alignment vertical="center"/>
    </xf>
    <xf numFmtId="0" fontId="1" fillId="0" borderId="0" xfId="0" applyFont="1"/>
    <xf numFmtId="0" fontId="2" fillId="0" borderId="0" xfId="0" applyFont="1"/>
    <xf numFmtId="0" fontId="3" fillId="0" borderId="0" xfId="0" applyFont="1"/>
    <xf numFmtId="0" fontId="6" fillId="0" borderId="0" xfId="0" applyFont="1"/>
    <xf numFmtId="0" fontId="7" fillId="0" borderId="0" xfId="0" applyFont="1"/>
    <xf numFmtId="0" fontId="8" fillId="0" borderId="0" xfId="0" applyFont="1"/>
    <xf numFmtId="0" fontId="0" fillId="0" borderId="1" xfId="0" applyBorder="1"/>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3" xfId="0" applyFont="1" applyBorder="1"/>
    <xf numFmtId="0" fontId="0" fillId="0" borderId="4" xfId="0" applyBorder="1"/>
    <xf numFmtId="0" fontId="0" fillId="0" borderId="3" xfId="0" applyBorder="1"/>
    <xf numFmtId="0" fontId="0" fillId="0" borderId="6" xfId="0" applyBorder="1"/>
    <xf numFmtId="0" fontId="0" fillId="0" borderId="7" xfId="0" applyBorder="1"/>
    <xf numFmtId="0" fontId="0" fillId="0" borderId="12" xfId="0" applyBorder="1"/>
    <xf numFmtId="0" fontId="10" fillId="0" borderId="12" xfId="0" applyFont="1" applyBorder="1" applyAlignment="1">
      <alignment horizontal="center" vertical="center"/>
    </xf>
    <xf numFmtId="0" fontId="0" fillId="0" borderId="5" xfId="0" applyBorder="1"/>
    <xf numFmtId="0" fontId="0" fillId="0" borderId="13" xfId="0" applyBorder="1"/>
    <xf numFmtId="0" fontId="9" fillId="2" borderId="0" xfId="0" applyFont="1" applyFill="1"/>
    <xf numFmtId="0" fontId="9" fillId="2" borderId="5" xfId="0" applyFont="1" applyFill="1" applyBorder="1"/>
    <xf numFmtId="0" fontId="9" fillId="2" borderId="13" xfId="0" applyFont="1" applyFill="1" applyBorder="1"/>
    <xf numFmtId="0" fontId="9" fillId="2" borderId="7" xfId="0" applyFont="1" applyFill="1" applyBorder="1"/>
    <xf numFmtId="0" fontId="9" fillId="2" borderId="9" xfId="0" applyFont="1" applyFill="1" applyBorder="1"/>
    <xf numFmtId="0" fontId="9" fillId="2" borderId="14" xfId="0" applyFont="1" applyFill="1" applyBorder="1"/>
    <xf numFmtId="0" fontId="1" fillId="0" borderId="16" xfId="0" applyFont="1" applyBorder="1"/>
    <xf numFmtId="0" fontId="0" fillId="0" borderId="16" xfId="0" applyBorder="1"/>
    <xf numFmtId="0" fontId="0" fillId="0" borderId="19" xfId="0" applyBorder="1"/>
    <xf numFmtId="4" fontId="0" fillId="0" borderId="0" xfId="0" applyNumberFormat="1"/>
    <xf numFmtId="4" fontId="0" fillId="0" borderId="19" xfId="0" applyNumberFormat="1" applyBorder="1"/>
    <xf numFmtId="4" fontId="0" fillId="0" borderId="5" xfId="0" applyNumberFormat="1" applyBorder="1"/>
    <xf numFmtId="4" fontId="0" fillId="3" borderId="1" xfId="0" applyNumberFormat="1" applyFill="1" applyBorder="1"/>
    <xf numFmtId="4" fontId="12" fillId="3" borderId="1" xfId="0" applyNumberFormat="1" applyFont="1" applyFill="1" applyBorder="1" applyAlignment="1">
      <alignment horizontal="center" vertical="center"/>
    </xf>
    <xf numFmtId="4" fontId="12" fillId="3" borderId="1" xfId="0" applyNumberFormat="1" applyFont="1" applyFill="1" applyBorder="1" applyAlignment="1">
      <alignment horizontal="center" vertical="center" wrapText="1"/>
    </xf>
    <xf numFmtId="14" fontId="0" fillId="0" borderId="1" xfId="0" applyNumberFormat="1" applyBorder="1"/>
    <xf numFmtId="4" fontId="0" fillId="0" borderId="1" xfId="0" applyNumberFormat="1" applyBorder="1"/>
    <xf numFmtId="0" fontId="0" fillId="0" borderId="9" xfId="0" applyBorder="1"/>
    <xf numFmtId="4" fontId="1" fillId="0" borderId="5" xfId="0" applyNumberFormat="1" applyFont="1" applyBorder="1"/>
    <xf numFmtId="4" fontId="13" fillId="2" borderId="5" xfId="0" applyNumberFormat="1" applyFont="1" applyFill="1" applyBorder="1"/>
    <xf numFmtId="4" fontId="13" fillId="2" borderId="9" xfId="0" applyNumberFormat="1" applyFont="1" applyFill="1" applyBorder="1"/>
    <xf numFmtId="0" fontId="13" fillId="2" borderId="0" xfId="0" applyFont="1" applyFill="1"/>
    <xf numFmtId="0" fontId="13" fillId="2" borderId="4" xfId="0" applyFont="1" applyFill="1" applyBorder="1"/>
    <xf numFmtId="0" fontId="13" fillId="2" borderId="7" xfId="0" applyFont="1" applyFill="1" applyBorder="1"/>
    <xf numFmtId="0" fontId="13" fillId="2" borderId="8" xfId="0" applyFont="1" applyFill="1" applyBorder="1"/>
    <xf numFmtId="4" fontId="0" fillId="0" borderId="3" xfId="0" applyNumberFormat="1" applyBorder="1"/>
    <xf numFmtId="14" fontId="0" fillId="0" borderId="19" xfId="0" applyNumberFormat="1" applyBorder="1"/>
    <xf numFmtId="2" fontId="0" fillId="0" borderId="0" xfId="0" applyNumberFormat="1"/>
    <xf numFmtId="2" fontId="0" fillId="0" borderId="1" xfId="0" applyNumberFormat="1" applyBorder="1"/>
    <xf numFmtId="14" fontId="0" fillId="0" borderId="20" xfId="0" applyNumberFormat="1" applyBorder="1"/>
    <xf numFmtId="2" fontId="0" fillId="0" borderId="26" xfId="0" applyNumberFormat="1" applyBorder="1"/>
    <xf numFmtId="2" fontId="0" fillId="0" borderId="4" xfId="0" applyNumberFormat="1" applyBorder="1"/>
    <xf numFmtId="2" fontId="0" fillId="0" borderId="8" xfId="0" applyNumberFormat="1" applyBorder="1"/>
    <xf numFmtId="2" fontId="0" fillId="0" borderId="19" xfId="0" applyNumberFormat="1" applyBorder="1"/>
    <xf numFmtId="2" fontId="0" fillId="0" borderId="5" xfId="0" applyNumberFormat="1" applyBorder="1"/>
    <xf numFmtId="2" fontId="0" fillId="0" borderId="9" xfId="0" applyNumberFormat="1" applyBorder="1"/>
    <xf numFmtId="14" fontId="0" fillId="0" borderId="6" xfId="0" applyNumberFormat="1" applyBorder="1"/>
    <xf numFmtId="14" fontId="0" fillId="0" borderId="10" xfId="0" applyNumberFormat="1" applyBorder="1"/>
    <xf numFmtId="2" fontId="0" fillId="0" borderId="2" xfId="0" applyNumberFormat="1" applyBorder="1"/>
    <xf numFmtId="0" fontId="0" fillId="0" borderId="2" xfId="0" applyBorder="1" applyAlignment="1">
      <alignment horizontal="center"/>
    </xf>
    <xf numFmtId="0" fontId="0" fillId="0" borderId="1" xfId="0" applyBorder="1" applyAlignment="1">
      <alignment horizontal="center"/>
    </xf>
    <xf numFmtId="0" fontId="0" fillId="0" borderId="0" xfId="0" applyAlignment="1">
      <alignment horizontal="left" vertical="center" wrapText="1"/>
    </xf>
    <xf numFmtId="0" fontId="0" fillId="0" borderId="1" xfId="0" applyBorder="1" applyAlignment="1">
      <alignment horizontal="left" vertical="center" wrapText="1"/>
    </xf>
    <xf numFmtId="0" fontId="6" fillId="0" borderId="0" xfId="0" applyFont="1" applyAlignment="1">
      <alignment horizontal="left" vertical="center"/>
    </xf>
    <xf numFmtId="0" fontId="8" fillId="0" borderId="0" xfId="0" applyFont="1" applyAlignment="1">
      <alignment horizontal="left" vertical="center" wrapText="1"/>
    </xf>
    <xf numFmtId="0" fontId="6" fillId="0" borderId="1"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1" fillId="0" borderId="6" xfId="0" applyFont="1" applyBorder="1"/>
    <xf numFmtId="0" fontId="1" fillId="0" borderId="7" xfId="0" applyFont="1" applyBorder="1"/>
    <xf numFmtId="0" fontId="1" fillId="0" borderId="17" xfId="0" applyFont="1" applyBorder="1"/>
    <xf numFmtId="4" fontId="0" fillId="0" borderId="10" xfId="0" applyNumberFormat="1" applyBorder="1"/>
    <xf numFmtId="0" fontId="16" fillId="0" borderId="0" xfId="0" applyFont="1"/>
    <xf numFmtId="0" fontId="18" fillId="0" borderId="0" xfId="0" applyFont="1"/>
    <xf numFmtId="0" fontId="19" fillId="2" borderId="0" xfId="0" applyFont="1" applyFill="1"/>
    <xf numFmtId="0" fontId="19" fillId="2" borderId="7" xfId="0" applyFont="1" applyFill="1" applyBorder="1"/>
    <xf numFmtId="0" fontId="0" fillId="0" borderId="0" xfId="0" applyAlignment="1">
      <alignment horizontal="center" vertical="center" wrapText="1"/>
    </xf>
    <xf numFmtId="0" fontId="0" fillId="3" borderId="1" xfId="0" applyFill="1" applyBorder="1" applyAlignment="1">
      <alignment horizontal="center" vertical="center" wrapText="1"/>
    </xf>
    <xf numFmtId="4" fontId="0" fillId="3" borderId="1" xfId="0" applyNumberFormat="1" applyFill="1" applyBorder="1" applyAlignment="1">
      <alignment horizontal="center" vertical="center" wrapText="1"/>
    </xf>
    <xf numFmtId="4" fontId="0" fillId="0" borderId="0" xfId="0" applyNumberFormat="1" applyAlignment="1">
      <alignment vertical="center" wrapText="1"/>
    </xf>
    <xf numFmtId="4" fontId="0" fillId="0" borderId="0" xfId="0" applyNumberFormat="1" applyAlignment="1">
      <alignment vertical="center"/>
    </xf>
    <xf numFmtId="0" fontId="1" fillId="0" borderId="0" xfId="0" applyFont="1" applyAlignment="1">
      <alignment vertical="center"/>
    </xf>
    <xf numFmtId="0" fontId="3" fillId="0" borderId="0" xfId="0" applyFont="1" applyAlignment="1">
      <alignment vertical="center"/>
    </xf>
    <xf numFmtId="164" fontId="0" fillId="4" borderId="0" xfId="0" applyNumberFormat="1" applyFill="1" applyAlignment="1" applyProtection="1">
      <alignment horizontal="center"/>
      <protection locked="0"/>
    </xf>
    <xf numFmtId="0" fontId="0" fillId="0" borderId="0" xfId="0" applyProtection="1">
      <protection locked="0"/>
    </xf>
    <xf numFmtId="0" fontId="0" fillId="4" borderId="0" xfId="0" applyFill="1" applyProtection="1">
      <protection locked="0"/>
    </xf>
    <xf numFmtId="4" fontId="0" fillId="0" borderId="0" xfId="0" applyNumberFormat="1" applyProtection="1">
      <protection locked="0"/>
    </xf>
    <xf numFmtId="164" fontId="0" fillId="3" borderId="19" xfId="0" applyNumberFormat="1" applyFill="1" applyBorder="1" applyAlignment="1" applyProtection="1">
      <alignment horizontal="center" vertical="center" wrapText="1"/>
      <protection locked="0"/>
    </xf>
    <xf numFmtId="0" fontId="0" fillId="3" borderId="19" xfId="0"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4" fontId="0" fillId="0" borderId="5" xfId="0" applyNumberFormat="1" applyBorder="1" applyProtection="1">
      <protection locked="0"/>
    </xf>
    <xf numFmtId="0" fontId="0" fillId="0" borderId="27" xfId="0" applyBorder="1" applyProtection="1">
      <protection locked="0"/>
    </xf>
    <xf numFmtId="164" fontId="0" fillId="2" borderId="5" xfId="0" applyNumberFormat="1" applyFill="1" applyBorder="1" applyAlignment="1" applyProtection="1">
      <alignment horizontal="center"/>
      <protection locked="0"/>
    </xf>
    <xf numFmtId="0" fontId="0" fillId="2" borderId="5" xfId="0" applyFill="1" applyBorder="1" applyProtection="1">
      <protection locked="0"/>
    </xf>
    <xf numFmtId="4" fontId="0" fillId="2" borderId="5" xfId="0" applyNumberFormat="1" applyFill="1" applyBorder="1" applyProtection="1">
      <protection locked="0"/>
    </xf>
    <xf numFmtId="164" fontId="1" fillId="0" borderId="22" xfId="0" applyNumberFormat="1" applyFont="1" applyBorder="1" applyProtection="1">
      <protection locked="0"/>
    </xf>
    <xf numFmtId="164" fontId="1" fillId="0" borderId="24" xfId="0" applyNumberFormat="1" applyFont="1" applyBorder="1" applyProtection="1">
      <protection locked="0"/>
    </xf>
    <xf numFmtId="4" fontId="1" fillId="0" borderId="21" xfId="0" applyNumberFormat="1" applyFont="1" applyBorder="1" applyProtection="1">
      <protection locked="0"/>
    </xf>
    <xf numFmtId="4" fontId="1" fillId="0" borderId="0" xfId="0" applyNumberFormat="1" applyFont="1" applyProtection="1">
      <protection locked="0"/>
    </xf>
    <xf numFmtId="0" fontId="1" fillId="0" borderId="22" xfId="0" applyFont="1" applyBorder="1" applyProtection="1">
      <protection locked="0"/>
    </xf>
    <xf numFmtId="0" fontId="1" fillId="0" borderId="0" xfId="0" applyFont="1" applyProtection="1">
      <protection locked="0"/>
    </xf>
    <xf numFmtId="164" fontId="0" fillId="0" borderId="0" xfId="0" applyNumberFormat="1" applyAlignment="1" applyProtection="1">
      <alignment horizontal="center"/>
      <protection locked="0"/>
    </xf>
    <xf numFmtId="164" fontId="14" fillId="0" borderId="22" xfId="0" applyNumberFormat="1" applyFont="1" applyBorder="1" applyProtection="1">
      <protection locked="0"/>
    </xf>
    <xf numFmtId="164" fontId="14" fillId="0" borderId="24" xfId="0" applyNumberFormat="1" applyFont="1" applyBorder="1" applyProtection="1">
      <protection locked="0"/>
    </xf>
    <xf numFmtId="4" fontId="20" fillId="0" borderId="21" xfId="0" applyNumberFormat="1" applyFont="1" applyBorder="1" applyProtection="1">
      <protection locked="0"/>
    </xf>
    <xf numFmtId="4" fontId="14" fillId="0" borderId="0" xfId="0" applyNumberFormat="1" applyFont="1" applyProtection="1">
      <protection locked="0"/>
    </xf>
    <xf numFmtId="0" fontId="14" fillId="0" borderId="21" xfId="0" applyFont="1" applyBorder="1" applyProtection="1">
      <protection locked="0"/>
    </xf>
    <xf numFmtId="0" fontId="14" fillId="0" borderId="0" xfId="0" applyFont="1" applyProtection="1">
      <protection locked="0"/>
    </xf>
    <xf numFmtId="0" fontId="0" fillId="0" borderId="0" xfId="0" applyAlignment="1" applyProtection="1">
      <alignment horizontal="right"/>
      <protection locked="0"/>
    </xf>
    <xf numFmtId="0" fontId="0" fillId="0" borderId="19" xfId="0" applyBorder="1" applyAlignment="1">
      <alignment horizontal="center" vertical="center" wrapText="1"/>
    </xf>
    <xf numFmtId="0" fontId="0" fillId="3" borderId="19" xfId="0" applyFill="1" applyBorder="1" applyAlignment="1">
      <alignment horizontal="center" vertical="center" wrapText="1"/>
    </xf>
    <xf numFmtId="0" fontId="0" fillId="2" borderId="5" xfId="0" applyFill="1" applyBorder="1"/>
    <xf numFmtId="164" fontId="1" fillId="0" borderId="23" xfId="0" applyNumberFormat="1" applyFont="1" applyBorder="1"/>
    <xf numFmtId="164" fontId="14" fillId="0" borderId="23" xfId="0" applyNumberFormat="1" applyFont="1" applyBorder="1"/>
    <xf numFmtId="3" fontId="0" fillId="0" borderId="0" xfId="0" applyNumberFormat="1" applyAlignment="1">
      <alignment horizontal="center"/>
    </xf>
    <xf numFmtId="3" fontId="0" fillId="3" borderId="19" xfId="0" applyNumberFormat="1" applyFill="1" applyBorder="1" applyAlignment="1">
      <alignment horizontal="center" vertical="center" wrapText="1"/>
    </xf>
    <xf numFmtId="4" fontId="0" fillId="2" borderId="1" xfId="0" applyNumberFormat="1" applyFill="1" applyBorder="1"/>
    <xf numFmtId="3" fontId="0" fillId="2" borderId="5" xfId="0" applyNumberFormat="1" applyFill="1" applyBorder="1" applyAlignment="1">
      <alignment horizontal="center"/>
    </xf>
    <xf numFmtId="4" fontId="1" fillId="0" borderId="21" xfId="0" applyNumberFormat="1" applyFont="1" applyBorder="1"/>
    <xf numFmtId="3" fontId="1" fillId="0" borderId="21" xfId="0" applyNumberFormat="1" applyFont="1" applyBorder="1" applyAlignment="1">
      <alignment horizontal="center"/>
    </xf>
    <xf numFmtId="4" fontId="14" fillId="0" borderId="21" xfId="0" applyNumberFormat="1" applyFont="1" applyBorder="1"/>
    <xf numFmtId="3" fontId="14" fillId="0" borderId="21" xfId="0" applyNumberFormat="1" applyFont="1" applyBorder="1" applyAlignment="1">
      <alignment horizontal="center"/>
    </xf>
    <xf numFmtId="4" fontId="15" fillId="0" borderId="0" xfId="0" applyNumberFormat="1" applyFont="1" applyAlignment="1">
      <alignment horizontal="center"/>
    </xf>
    <xf numFmtId="0" fontId="9" fillId="0" borderId="29" xfId="0"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12" fillId="0" borderId="25" xfId="0" applyNumberFormat="1" applyFont="1" applyBorder="1"/>
    <xf numFmtId="3" fontId="12" fillId="0" borderId="30" xfId="0" applyNumberFormat="1" applyFont="1" applyBorder="1"/>
    <xf numFmtId="3" fontId="12" fillId="0" borderId="28" xfId="0" applyNumberFormat="1" applyFont="1" applyBorder="1"/>
    <xf numFmtId="4" fontId="1" fillId="0" borderId="31" xfId="0" applyNumberFormat="1" applyFont="1" applyBorder="1"/>
    <xf numFmtId="4" fontId="1" fillId="0" borderId="32" xfId="0" applyNumberFormat="1" applyFont="1" applyBorder="1"/>
    <xf numFmtId="4" fontId="1" fillId="0" borderId="24" xfId="0" applyNumberFormat="1" applyFont="1" applyBorder="1"/>
    <xf numFmtId="0" fontId="17" fillId="0" borderId="5" xfId="0" applyFont="1" applyBorder="1" applyProtection="1">
      <protection locked="0"/>
    </xf>
    <xf numFmtId="0" fontId="15" fillId="0" borderId="16" xfId="0" applyFont="1" applyBorder="1"/>
    <xf numFmtId="0" fontId="23" fillId="0" borderId="3" xfId="0" applyFont="1" applyBorder="1"/>
    <xf numFmtId="0" fontId="18" fillId="0" borderId="0" xfId="0" applyFont="1" applyProtection="1">
      <protection locked="0"/>
    </xf>
    <xf numFmtId="0" fontId="18" fillId="0" borderId="19" xfId="0" applyFont="1" applyBorder="1" applyAlignment="1" applyProtection="1">
      <alignment horizontal="center" vertical="center" wrapText="1"/>
      <protection locked="0"/>
    </xf>
    <xf numFmtId="164" fontId="6" fillId="0" borderId="23" xfId="0" applyNumberFormat="1" applyFont="1" applyBorder="1" applyProtection="1">
      <protection locked="0"/>
    </xf>
    <xf numFmtId="164" fontId="22" fillId="0" borderId="23" xfId="0" applyNumberFormat="1" applyFont="1" applyBorder="1" applyProtection="1">
      <protection locked="0"/>
    </xf>
    <xf numFmtId="164" fontId="18" fillId="0" borderId="5" xfId="0" applyNumberFormat="1" applyFont="1" applyBorder="1" applyAlignment="1" applyProtection="1">
      <alignment horizontal="center"/>
      <protection locked="0"/>
    </xf>
    <xf numFmtId="0" fontId="18" fillId="0" borderId="5" xfId="0" applyFont="1" applyBorder="1"/>
    <xf numFmtId="0" fontId="18" fillId="0" borderId="5" xfId="0" applyFont="1" applyBorder="1" applyProtection="1">
      <protection locked="0"/>
    </xf>
    <xf numFmtId="4" fontId="18" fillId="0" borderId="5" xfId="0" applyNumberFormat="1" applyFont="1" applyBorder="1" applyProtection="1">
      <protection locked="0"/>
    </xf>
    <xf numFmtId="4" fontId="18" fillId="0" borderId="5" xfId="0" applyNumberFormat="1" applyFont="1" applyBorder="1"/>
    <xf numFmtId="3" fontId="18" fillId="0" borderId="5" xfId="0" applyNumberFormat="1" applyFont="1" applyBorder="1" applyAlignment="1">
      <alignment horizontal="center"/>
    </xf>
    <xf numFmtId="0" fontId="24" fillId="0" borderId="0" xfId="0" applyFont="1"/>
    <xf numFmtId="4" fontId="24" fillId="0" borderId="0" xfId="0" applyNumberFormat="1" applyFont="1"/>
    <xf numFmtId="0" fontId="24" fillId="0" borderId="0" xfId="0" applyFont="1" applyAlignment="1">
      <alignment horizontal="right"/>
    </xf>
    <xf numFmtId="4" fontId="24" fillId="4" borderId="0" xfId="0" applyNumberFormat="1" applyFont="1" applyFill="1"/>
    <xf numFmtId="4" fontId="25" fillId="4" borderId="0" xfId="0" applyNumberFormat="1" applyFont="1" applyFill="1" applyAlignment="1">
      <alignment horizontal="right"/>
    </xf>
    <xf numFmtId="164" fontId="26" fillId="0" borderId="5" xfId="0" applyNumberFormat="1" applyFont="1" applyBorder="1" applyAlignment="1" applyProtection="1">
      <alignment horizontal="center"/>
      <protection locked="0"/>
    </xf>
    <xf numFmtId="0" fontId="26" fillId="0" borderId="5" xfId="0" applyFont="1" applyBorder="1"/>
    <xf numFmtId="0" fontId="27" fillId="0" borderId="5" xfId="0" applyFont="1" applyBorder="1" applyProtection="1">
      <protection locked="0"/>
    </xf>
    <xf numFmtId="0" fontId="26" fillId="0" borderId="5" xfId="0" applyFont="1" applyBorder="1" applyProtection="1">
      <protection locked="0"/>
    </xf>
    <xf numFmtId="4" fontId="26" fillId="0" borderId="5" xfId="0" applyNumberFormat="1" applyFont="1" applyBorder="1" applyProtection="1">
      <protection locked="0"/>
    </xf>
    <xf numFmtId="4" fontId="26" fillId="0" borderId="5" xfId="0" applyNumberFormat="1" applyFont="1" applyBorder="1"/>
    <xf numFmtId="3" fontId="26" fillId="0" borderId="5" xfId="0" applyNumberFormat="1" applyFont="1" applyBorder="1" applyAlignment="1">
      <alignment horizontal="center"/>
    </xf>
    <xf numFmtId="0" fontId="26" fillId="0" borderId="27" xfId="0" applyFont="1" applyBorder="1" applyProtection="1">
      <protection locked="0"/>
    </xf>
    <xf numFmtId="3" fontId="28" fillId="0" borderId="25" xfId="0" applyNumberFormat="1" applyFont="1" applyBorder="1"/>
    <xf numFmtId="3" fontId="28" fillId="0" borderId="30" xfId="0" applyNumberFormat="1" applyFont="1" applyBorder="1"/>
    <xf numFmtId="3" fontId="28" fillId="0" borderId="28" xfId="0" applyNumberFormat="1" applyFont="1" applyBorder="1"/>
    <xf numFmtId="0" fontId="26" fillId="0" borderId="0" xfId="0" applyFont="1" applyProtection="1">
      <protection locked="0"/>
    </xf>
    <xf numFmtId="164" fontId="2" fillId="0" borderId="5" xfId="0" applyNumberFormat="1" applyFont="1" applyBorder="1" applyAlignment="1" applyProtection="1">
      <alignment horizontal="center"/>
      <protection locked="0"/>
    </xf>
    <xf numFmtId="0" fontId="2" fillId="0" borderId="5" xfId="0" applyFont="1" applyBorder="1"/>
    <xf numFmtId="0" fontId="29" fillId="0" borderId="5" xfId="0" applyFont="1" applyBorder="1" applyProtection="1">
      <protection locked="0"/>
    </xf>
    <xf numFmtId="0" fontId="2" fillId="0" borderId="5" xfId="0" applyFont="1" applyBorder="1" applyProtection="1">
      <protection locked="0"/>
    </xf>
    <xf numFmtId="4" fontId="2" fillId="0" borderId="5" xfId="0" applyNumberFormat="1" applyFont="1" applyBorder="1" applyProtection="1">
      <protection locked="0"/>
    </xf>
    <xf numFmtId="4" fontId="2" fillId="0" borderId="5" xfId="0" applyNumberFormat="1" applyFont="1" applyBorder="1"/>
    <xf numFmtId="3" fontId="2" fillId="0" borderId="5" xfId="0" applyNumberFormat="1" applyFont="1" applyBorder="1" applyAlignment="1">
      <alignment horizontal="center"/>
    </xf>
    <xf numFmtId="0" fontId="2" fillId="0" borderId="27" xfId="0" applyFont="1" applyBorder="1" applyProtection="1">
      <protection locked="0"/>
    </xf>
    <xf numFmtId="3" fontId="30" fillId="0" borderId="25" xfId="0" applyNumberFormat="1" applyFont="1" applyBorder="1"/>
    <xf numFmtId="3" fontId="30" fillId="0" borderId="30" xfId="0" applyNumberFormat="1" applyFont="1" applyBorder="1"/>
    <xf numFmtId="3" fontId="30" fillId="0" borderId="28" xfId="0" applyNumberFormat="1" applyFont="1" applyBorder="1"/>
    <xf numFmtId="0" fontId="2" fillId="0" borderId="0" xfId="0" applyFont="1" applyProtection="1">
      <protection locked="0"/>
    </xf>
    <xf numFmtId="164" fontId="8" fillId="0" borderId="5" xfId="0" applyNumberFormat="1" applyFont="1" applyBorder="1" applyAlignment="1" applyProtection="1">
      <alignment horizontal="center"/>
      <protection locked="0"/>
    </xf>
    <xf numFmtId="0" fontId="8" fillId="0" borderId="5" xfId="0" applyFont="1" applyBorder="1"/>
    <xf numFmtId="0" fontId="31" fillId="0" borderId="5" xfId="0" applyFont="1" applyBorder="1" applyProtection="1">
      <protection locked="0"/>
    </xf>
    <xf numFmtId="4" fontId="8" fillId="0" borderId="5" xfId="0" applyNumberFormat="1" applyFont="1" applyBorder="1" applyProtection="1">
      <protection locked="0"/>
    </xf>
    <xf numFmtId="4" fontId="8" fillId="0" borderId="5" xfId="0" applyNumberFormat="1" applyFont="1" applyBorder="1"/>
    <xf numFmtId="3" fontId="8" fillId="0" borderId="5" xfId="0" applyNumberFormat="1" applyFont="1" applyBorder="1" applyAlignment="1">
      <alignment horizontal="center"/>
    </xf>
    <xf numFmtId="0" fontId="8" fillId="0" borderId="27" xfId="0" applyFont="1" applyBorder="1" applyProtection="1">
      <protection locked="0"/>
    </xf>
    <xf numFmtId="3" fontId="32" fillId="0" borderId="25" xfId="0" applyNumberFormat="1" applyFont="1" applyBorder="1"/>
    <xf numFmtId="3" fontId="32" fillId="0" borderId="30" xfId="0" applyNumberFormat="1" applyFont="1" applyBorder="1"/>
    <xf numFmtId="3" fontId="32" fillId="0" borderId="28" xfId="0" applyNumberFormat="1" applyFont="1" applyBorder="1"/>
    <xf numFmtId="0" fontId="8" fillId="0" borderId="0" xfId="0" applyFont="1" applyProtection="1">
      <protection locked="0"/>
    </xf>
    <xf numFmtId="3" fontId="8" fillId="0" borderId="5" xfId="0" applyNumberFormat="1" applyFont="1" applyBorder="1" applyAlignment="1">
      <alignment horizontal="center" vertical="center"/>
    </xf>
    <xf numFmtId="0" fontId="8" fillId="0" borderId="5" xfId="0" applyFont="1" applyBorder="1" applyProtection="1">
      <protection locked="0"/>
    </xf>
    <xf numFmtId="164" fontId="33" fillId="0" borderId="5" xfId="0" applyNumberFormat="1" applyFont="1" applyBorder="1" applyAlignment="1" applyProtection="1">
      <alignment horizontal="center"/>
      <protection locked="0"/>
    </xf>
    <xf numFmtId="0" fontId="33" fillId="0" borderId="5" xfId="0" applyFont="1" applyBorder="1"/>
    <xf numFmtId="0" fontId="34" fillId="0" borderId="5" xfId="0" applyFont="1" applyBorder="1" applyProtection="1">
      <protection locked="0"/>
    </xf>
    <xf numFmtId="0" fontId="33" fillId="0" borderId="5" xfId="0" applyFont="1" applyBorder="1" applyProtection="1">
      <protection locked="0"/>
    </xf>
    <xf numFmtId="4" fontId="33" fillId="0" borderId="5" xfId="0" applyNumberFormat="1" applyFont="1" applyBorder="1" applyProtection="1">
      <protection locked="0"/>
    </xf>
    <xf numFmtId="4" fontId="33" fillId="0" borderId="5" xfId="0" applyNumberFormat="1" applyFont="1" applyBorder="1"/>
    <xf numFmtId="3" fontId="33" fillId="0" borderId="5" xfId="0" applyNumberFormat="1" applyFont="1" applyBorder="1" applyAlignment="1">
      <alignment horizontal="center"/>
    </xf>
    <xf numFmtId="0" fontId="33" fillId="0" borderId="27" xfId="0" applyFont="1" applyBorder="1" applyProtection="1">
      <protection locked="0"/>
    </xf>
    <xf numFmtId="3" fontId="35" fillId="0" borderId="25" xfId="0" applyNumberFormat="1" applyFont="1" applyBorder="1"/>
    <xf numFmtId="3" fontId="35" fillId="0" borderId="30" xfId="0" applyNumberFormat="1" applyFont="1" applyBorder="1"/>
    <xf numFmtId="3" fontId="35" fillId="0" borderId="28" xfId="0" applyNumberFormat="1" applyFont="1" applyBorder="1"/>
    <xf numFmtId="0" fontId="33" fillId="0" borderId="0" xfId="0" applyFont="1" applyProtection="1">
      <protection locked="0"/>
    </xf>
    <xf numFmtId="0" fontId="18" fillId="0" borderId="27" xfId="0" applyFont="1" applyBorder="1" applyProtection="1">
      <protection locked="0"/>
    </xf>
    <xf numFmtId="3" fontId="36" fillId="0" borderId="25" xfId="0" applyNumberFormat="1" applyFont="1" applyBorder="1"/>
    <xf numFmtId="3" fontId="36" fillId="0" borderId="30" xfId="0" applyNumberFormat="1" applyFont="1" applyBorder="1"/>
    <xf numFmtId="3" fontId="36" fillId="0" borderId="28" xfId="0" applyNumberFormat="1" applyFont="1" applyBorder="1"/>
    <xf numFmtId="164" fontId="37" fillId="0" borderId="5" xfId="0" applyNumberFormat="1" applyFont="1" applyBorder="1" applyAlignment="1" applyProtection="1">
      <alignment horizontal="center"/>
      <protection locked="0"/>
    </xf>
    <xf numFmtId="0" fontId="37" fillId="0" borderId="5" xfId="0" applyFont="1" applyBorder="1"/>
    <xf numFmtId="0" fontId="38" fillId="0" borderId="5" xfId="0" applyFont="1" applyBorder="1" applyProtection="1">
      <protection locked="0"/>
    </xf>
    <xf numFmtId="0" fontId="37" fillId="0" borderId="5" xfId="0" applyFont="1" applyBorder="1" applyProtection="1">
      <protection locked="0"/>
    </xf>
    <xf numFmtId="4" fontId="37" fillId="0" borderId="5" xfId="0" applyNumberFormat="1" applyFont="1" applyBorder="1" applyProtection="1">
      <protection locked="0"/>
    </xf>
    <xf numFmtId="4" fontId="37" fillId="0" borderId="5" xfId="0" applyNumberFormat="1" applyFont="1" applyBorder="1"/>
    <xf numFmtId="3" fontId="37" fillId="0" borderId="5" xfId="0" applyNumberFormat="1" applyFont="1" applyBorder="1" applyAlignment="1">
      <alignment horizontal="center"/>
    </xf>
    <xf numFmtId="0" fontId="37" fillId="0" borderId="27" xfId="0" applyFont="1" applyBorder="1" applyProtection="1">
      <protection locked="0"/>
    </xf>
    <xf numFmtId="3" fontId="39" fillId="0" borderId="25" xfId="0" applyNumberFormat="1" applyFont="1" applyBorder="1"/>
    <xf numFmtId="3" fontId="39" fillId="0" borderId="30" xfId="0" applyNumberFormat="1" applyFont="1" applyBorder="1"/>
    <xf numFmtId="3" fontId="39" fillId="0" borderId="28" xfId="0" applyNumberFormat="1" applyFont="1" applyBorder="1"/>
    <xf numFmtId="0" fontId="37" fillId="0" borderId="0" xfId="0" applyFont="1" applyProtection="1">
      <protection locked="0"/>
    </xf>
    <xf numFmtId="164" fontId="40" fillId="0" borderId="5" xfId="0" applyNumberFormat="1" applyFont="1" applyBorder="1" applyAlignment="1" applyProtection="1">
      <alignment horizontal="center"/>
      <protection locked="0"/>
    </xf>
    <xf numFmtId="0" fontId="40" fillId="0" borderId="5" xfId="0" applyFont="1" applyBorder="1"/>
    <xf numFmtId="0" fontId="41" fillId="0" borderId="5" xfId="0" applyFont="1" applyBorder="1" applyProtection="1">
      <protection locked="0"/>
    </xf>
    <xf numFmtId="0" fontId="40" fillId="0" borderId="5" xfId="0" applyFont="1" applyBorder="1" applyProtection="1">
      <protection locked="0"/>
    </xf>
    <xf numFmtId="4" fontId="40" fillId="0" borderId="5" xfId="0" applyNumberFormat="1" applyFont="1" applyBorder="1" applyProtection="1">
      <protection locked="0"/>
    </xf>
    <xf numFmtId="4" fontId="40" fillId="0" borderId="5" xfId="0" applyNumberFormat="1" applyFont="1" applyBorder="1"/>
    <xf numFmtId="3" fontId="40" fillId="0" borderId="5" xfId="0" applyNumberFormat="1" applyFont="1" applyBorder="1" applyAlignment="1">
      <alignment horizontal="center"/>
    </xf>
    <xf numFmtId="0" fontId="40" fillId="0" borderId="27" xfId="0" applyFont="1" applyBorder="1" applyProtection="1">
      <protection locked="0"/>
    </xf>
    <xf numFmtId="3" fontId="42" fillId="0" borderId="25" xfId="0" applyNumberFormat="1" applyFont="1" applyBorder="1"/>
    <xf numFmtId="3" fontId="42" fillId="0" borderId="30" xfId="0" applyNumberFormat="1" applyFont="1" applyBorder="1"/>
    <xf numFmtId="3" fontId="42" fillId="0" borderId="28" xfId="0" applyNumberFormat="1" applyFont="1" applyBorder="1"/>
    <xf numFmtId="0" fontId="40" fillId="0" borderId="0" xfId="0" applyFont="1" applyProtection="1">
      <protection locked="0"/>
    </xf>
    <xf numFmtId="164" fontId="43" fillId="0" borderId="5" xfId="0" applyNumberFormat="1" applyFont="1" applyBorder="1" applyAlignment="1" applyProtection="1">
      <alignment horizontal="center"/>
      <protection locked="0"/>
    </xf>
    <xf numFmtId="0" fontId="43" fillId="0" borderId="5" xfId="0" applyFont="1" applyBorder="1"/>
    <xf numFmtId="0" fontId="44" fillId="0" borderId="5" xfId="0" applyFont="1" applyBorder="1" applyProtection="1">
      <protection locked="0"/>
    </xf>
    <xf numFmtId="0" fontId="43" fillId="0" borderId="5" xfId="0" applyFont="1" applyBorder="1" applyProtection="1">
      <protection locked="0"/>
    </xf>
    <xf numFmtId="4" fontId="43" fillId="0" borderId="5" xfId="0" applyNumberFormat="1" applyFont="1" applyBorder="1" applyProtection="1">
      <protection locked="0"/>
    </xf>
    <xf numFmtId="4" fontId="43" fillId="0" borderId="5" xfId="0" applyNumberFormat="1" applyFont="1" applyBorder="1"/>
    <xf numFmtId="3" fontId="43" fillId="0" borderId="5" xfId="0" applyNumberFormat="1" applyFont="1" applyBorder="1" applyAlignment="1">
      <alignment horizontal="center"/>
    </xf>
    <xf numFmtId="0" fontId="43" fillId="0" borderId="27" xfId="0" applyFont="1" applyBorder="1" applyProtection="1">
      <protection locked="0"/>
    </xf>
    <xf numFmtId="3" fontId="45" fillId="0" borderId="25" xfId="0" applyNumberFormat="1" applyFont="1" applyBorder="1"/>
    <xf numFmtId="3" fontId="45" fillId="0" borderId="30" xfId="0" applyNumberFormat="1" applyFont="1" applyBorder="1"/>
    <xf numFmtId="3" fontId="45" fillId="0" borderId="28" xfId="0" applyNumberFormat="1" applyFont="1" applyBorder="1"/>
    <xf numFmtId="0" fontId="43" fillId="0" borderId="0" xfId="0" applyFont="1" applyProtection="1">
      <protection locked="0"/>
    </xf>
    <xf numFmtId="0" fontId="21" fillId="0" borderId="1" xfId="0" applyFont="1" applyBorder="1" applyAlignment="1">
      <alignment horizontal="center" vertical="center" wrapText="1"/>
    </xf>
    <xf numFmtId="164" fontId="46" fillId="0" borderId="5" xfId="0" applyNumberFormat="1" applyFont="1" applyBorder="1" applyAlignment="1" applyProtection="1">
      <alignment horizontal="center"/>
      <protection locked="0"/>
    </xf>
    <xf numFmtId="0" fontId="46" fillId="0" borderId="5" xfId="0" applyFont="1" applyBorder="1"/>
    <xf numFmtId="0" fontId="47" fillId="0" borderId="5" xfId="0" applyFont="1" applyBorder="1" applyProtection="1">
      <protection locked="0"/>
    </xf>
    <xf numFmtId="0" fontId="46" fillId="0" borderId="5" xfId="0" applyFont="1" applyBorder="1" applyProtection="1">
      <protection locked="0"/>
    </xf>
    <xf numFmtId="4" fontId="46" fillId="0" borderId="5" xfId="0" applyNumberFormat="1" applyFont="1" applyBorder="1" applyProtection="1">
      <protection locked="0"/>
    </xf>
    <xf numFmtId="4" fontId="46" fillId="0" borderId="5" xfId="0" applyNumberFormat="1" applyFont="1" applyBorder="1"/>
    <xf numFmtId="3" fontId="46" fillId="0" borderId="5" xfId="0" applyNumberFormat="1" applyFont="1" applyBorder="1" applyAlignment="1">
      <alignment horizontal="center"/>
    </xf>
    <xf numFmtId="0" fontId="46" fillId="0" borderId="27" xfId="0" applyFont="1" applyBorder="1" applyProtection="1">
      <protection locked="0"/>
    </xf>
    <xf numFmtId="3" fontId="48" fillId="0" borderId="25" xfId="0" applyNumberFormat="1" applyFont="1" applyBorder="1"/>
    <xf numFmtId="3" fontId="48" fillId="0" borderId="30" xfId="0" applyNumberFormat="1" applyFont="1" applyBorder="1"/>
    <xf numFmtId="3" fontId="48" fillId="0" borderId="28" xfId="0" applyNumberFormat="1" applyFont="1" applyBorder="1"/>
    <xf numFmtId="0" fontId="46" fillId="0" borderId="0" xfId="0" applyFont="1" applyProtection="1">
      <protection locked="0"/>
    </xf>
    <xf numFmtId="164" fontId="49" fillId="0" borderId="5" xfId="0" applyNumberFormat="1" applyFont="1" applyBorder="1" applyAlignment="1" applyProtection="1">
      <alignment horizontal="center"/>
      <protection locked="0"/>
    </xf>
    <xf numFmtId="0" fontId="49" fillId="0" borderId="5" xfId="0" applyFont="1" applyBorder="1"/>
    <xf numFmtId="0" fontId="50" fillId="0" borderId="5" xfId="0" applyFont="1" applyBorder="1" applyProtection="1">
      <protection locked="0"/>
    </xf>
    <xf numFmtId="0" fontId="49" fillId="0" borderId="5" xfId="0" applyFont="1" applyBorder="1" applyProtection="1">
      <protection locked="0"/>
    </xf>
    <xf numFmtId="4" fontId="49" fillId="0" borderId="5" xfId="0" applyNumberFormat="1" applyFont="1" applyBorder="1" applyProtection="1">
      <protection locked="0"/>
    </xf>
    <xf numFmtId="4" fontId="49" fillId="0" borderId="5" xfId="0" applyNumberFormat="1" applyFont="1" applyBorder="1"/>
    <xf numFmtId="3" fontId="49" fillId="0" borderId="5" xfId="0" applyNumberFormat="1" applyFont="1" applyBorder="1" applyAlignment="1">
      <alignment horizontal="center"/>
    </xf>
    <xf numFmtId="0" fontId="49" fillId="0" borderId="27" xfId="0" applyFont="1" applyBorder="1" applyProtection="1">
      <protection locked="0"/>
    </xf>
    <xf numFmtId="3" fontId="51" fillId="0" borderId="25" xfId="0" applyNumberFormat="1" applyFont="1" applyBorder="1"/>
    <xf numFmtId="3" fontId="51" fillId="0" borderId="30" xfId="0" applyNumberFormat="1" applyFont="1" applyBorder="1"/>
    <xf numFmtId="3" fontId="51" fillId="0" borderId="28" xfId="0" applyNumberFormat="1" applyFont="1" applyBorder="1"/>
    <xf numFmtId="0" fontId="49" fillId="0" borderId="0" xfId="0" applyFont="1" applyProtection="1">
      <protection locked="0"/>
    </xf>
    <xf numFmtId="3" fontId="49" fillId="0" borderId="5" xfId="0" applyNumberFormat="1" applyFont="1" applyBorder="1" applyAlignment="1">
      <alignment horizontal="center" vertical="center"/>
    </xf>
    <xf numFmtId="4" fontId="24" fillId="0" borderId="0" xfId="0" applyNumberFormat="1" applyFont="1" applyAlignment="1">
      <alignment horizontal="right"/>
    </xf>
    <xf numFmtId="0" fontId="1" fillId="0" borderId="1" xfId="0" applyFont="1" applyBorder="1"/>
    <xf numFmtId="0" fontId="0" fillId="0" borderId="0" xfId="0" applyAlignment="1">
      <alignment horizontal="left" vertical="top" wrapText="1"/>
    </xf>
    <xf numFmtId="4" fontId="0" fillId="5" borderId="0" xfId="0" applyNumberFormat="1" applyFill="1" applyAlignment="1">
      <alignment vertical="center"/>
    </xf>
    <xf numFmtId="0" fontId="15" fillId="0" borderId="0" xfId="0" applyFont="1"/>
    <xf numFmtId="0" fontId="25" fillId="0" borderId="0" xfId="0" applyFont="1" applyAlignment="1">
      <alignment horizontal="center"/>
    </xf>
    <xf numFmtId="4" fontId="15" fillId="0" borderId="0" xfId="0" applyNumberFormat="1" applyFont="1" applyAlignment="1" applyProtection="1">
      <alignment horizontal="center"/>
      <protection locked="0"/>
    </xf>
    <xf numFmtId="4" fontId="0" fillId="3" borderId="1" xfId="0" applyNumberFormat="1" applyFill="1" applyBorder="1" applyAlignment="1">
      <alignment horizontal="center" vertical="center"/>
    </xf>
    <xf numFmtId="0" fontId="9" fillId="0" borderId="20" xfId="0" applyFont="1" applyBorder="1" applyAlignment="1">
      <alignment horizontal="center"/>
    </xf>
    <xf numFmtId="0" fontId="9" fillId="0" borderId="18" xfId="0" applyFont="1"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0" fontId="0" fillId="0" borderId="3" xfId="0" applyBorder="1" applyAlignment="1">
      <alignment horizontal="center"/>
    </xf>
    <xf numFmtId="0" fontId="0" fillId="0" borderId="0" xfId="0" applyAlignment="1">
      <alignment horizontal="center"/>
    </xf>
    <xf numFmtId="0" fontId="0" fillId="3" borderId="1" xfId="0" applyFill="1" applyBorder="1" applyAlignment="1">
      <alignment horizontal="center" vertical="center"/>
    </xf>
    <xf numFmtId="4" fontId="0" fillId="3" borderId="1" xfId="0" applyNumberFormat="1" applyFill="1"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0" fillId="0" borderId="2" xfId="0"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xf>
  </cellXfs>
  <cellStyles count="4">
    <cellStyle name="Lien hypertexte 3" xfId="2" xr:uid="{00000000-0005-0000-0000-000000000000}"/>
    <cellStyle name="Normal" xfId="0" builtinId="0"/>
    <cellStyle name="Normal 2" xfId="3" xr:uid="{00000000-0005-0000-0000-000002000000}"/>
    <cellStyle name="Normal 3" xfId="1" xr:uid="{00000000-0005-0000-0000-000003000000}"/>
  </cellStyles>
  <dxfs count="2">
    <dxf>
      <font>
        <color rgb="FF9C0006"/>
      </font>
      <fill>
        <patternFill>
          <bgColor rgb="FFFFC7CE"/>
        </patternFill>
      </fill>
    </dxf>
    <dxf>
      <fill>
        <patternFill>
          <bgColor theme="0" tint="-4.9989318521683403E-2"/>
        </patternFill>
      </fill>
    </dxf>
  </dxfs>
  <tableStyles count="0" defaultTableStyle="TableStyleMedium2" defaultPivotStyle="PivotStyleLight16"/>
  <colors>
    <mruColors>
      <color rgb="FFC4BA3C"/>
      <color rgb="FF000000"/>
      <color rgb="FF800000"/>
      <color rgb="FF990000"/>
      <color rgb="FF33CC33"/>
      <color rgb="FF0066FF"/>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xdr:row>
      <xdr:rowOff>0</xdr:rowOff>
    </xdr:from>
    <xdr:to>
      <xdr:col>0</xdr:col>
      <xdr:colOff>1066799</xdr:colOff>
      <xdr:row>5</xdr:row>
      <xdr:rowOff>164306</xdr:rowOff>
    </xdr:to>
    <xdr:pic>
      <xdr:nvPicPr>
        <xdr:cNvPr id="4" name="Image 1">
          <a:extLst>
            <a:ext uri="{FF2B5EF4-FFF2-40B4-BE49-F238E27FC236}">
              <a16:creationId xmlns:a16="http://schemas.microsoft.com/office/drawing/2014/main" id="{29137AED-7CE9-47E2-B719-D1EB86846B1A}"/>
            </a:ext>
          </a:extLst>
        </xdr:cNvPr>
        <xdr:cNvPicPr>
          <a:picLocks noChangeAspect="1"/>
        </xdr:cNvPicPr>
      </xdr:nvPicPr>
      <xdr:blipFill>
        <a:blip xmlns:r="http://schemas.openxmlformats.org/officeDocument/2006/relationships" r:embed="rId1"/>
        <a:stretch>
          <a:fillRect/>
        </a:stretch>
      </xdr:blipFill>
      <xdr:spPr>
        <a:xfrm>
          <a:off x="85725" y="190500"/>
          <a:ext cx="981074" cy="973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119063</xdr:colOff>
      <xdr:row>0</xdr:row>
      <xdr:rowOff>35719</xdr:rowOff>
    </xdr:from>
    <xdr:to>
      <xdr:col>2</xdr:col>
      <xdr:colOff>357187</xdr:colOff>
      <xdr:row>4</xdr:row>
      <xdr:rowOff>142875</xdr:rowOff>
    </xdr:to>
    <xdr:pic>
      <xdr:nvPicPr>
        <xdr:cNvPr id="3" name="Image 2">
          <a:extLst>
            <a:ext uri="{FF2B5EF4-FFF2-40B4-BE49-F238E27FC236}">
              <a16:creationId xmlns:a16="http://schemas.microsoft.com/office/drawing/2014/main" id="{BFA8E4B5-B8D8-4511-B4F4-B9B8311FECC2}"/>
            </a:ext>
          </a:extLst>
        </xdr:cNvPr>
        <xdr:cNvPicPr>
          <a:picLocks noChangeAspect="1"/>
        </xdr:cNvPicPr>
      </xdr:nvPicPr>
      <xdr:blipFill>
        <a:blip xmlns:r="http://schemas.openxmlformats.org/officeDocument/2006/relationships" r:embed="rId1"/>
        <a:stretch>
          <a:fillRect/>
        </a:stretch>
      </xdr:blipFill>
      <xdr:spPr>
        <a:xfrm>
          <a:off x="119063" y="35719"/>
          <a:ext cx="976312" cy="9763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35719</xdr:rowOff>
    </xdr:from>
    <xdr:to>
      <xdr:col>2</xdr:col>
      <xdr:colOff>95249</xdr:colOff>
      <xdr:row>4</xdr:row>
      <xdr:rowOff>95250</xdr:rowOff>
    </xdr:to>
    <xdr:pic>
      <xdr:nvPicPr>
        <xdr:cNvPr id="9" name="Image 8">
          <a:extLst>
            <a:ext uri="{FF2B5EF4-FFF2-40B4-BE49-F238E27FC236}">
              <a16:creationId xmlns:a16="http://schemas.microsoft.com/office/drawing/2014/main" id="{5626FBF7-D6E3-BE56-E341-3B81D30FA9B4}"/>
            </a:ext>
          </a:extLst>
        </xdr:cNvPr>
        <xdr:cNvPicPr>
          <a:picLocks noChangeAspect="1"/>
        </xdr:cNvPicPr>
      </xdr:nvPicPr>
      <xdr:blipFill>
        <a:blip xmlns:r="http://schemas.openxmlformats.org/officeDocument/2006/relationships" r:embed="rId1"/>
        <a:stretch>
          <a:fillRect/>
        </a:stretch>
      </xdr:blipFill>
      <xdr:spPr>
        <a:xfrm>
          <a:off x="142875" y="226219"/>
          <a:ext cx="976312" cy="9763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1</xdr:col>
      <xdr:colOff>685800</xdr:colOff>
      <xdr:row>3</xdr:row>
      <xdr:rowOff>142875</xdr:rowOff>
    </xdr:to>
    <xdr:pic>
      <xdr:nvPicPr>
        <xdr:cNvPr id="3" name="Image 2">
          <a:extLst>
            <a:ext uri="{FF2B5EF4-FFF2-40B4-BE49-F238E27FC236}">
              <a16:creationId xmlns:a16="http://schemas.microsoft.com/office/drawing/2014/main" id="{EF54330E-C00D-431B-A432-917100EC1FE7}"/>
            </a:ext>
          </a:extLst>
        </xdr:cNvPr>
        <xdr:cNvPicPr>
          <a:picLocks noChangeAspect="1"/>
        </xdr:cNvPicPr>
      </xdr:nvPicPr>
      <xdr:blipFill>
        <a:blip xmlns:r="http://schemas.openxmlformats.org/officeDocument/2006/relationships" r:embed="rId1"/>
        <a:stretch>
          <a:fillRect/>
        </a:stretch>
      </xdr:blipFill>
      <xdr:spPr>
        <a:xfrm>
          <a:off x="142875" y="228600"/>
          <a:ext cx="781050" cy="7810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4B48-6DA3-4AC0-A1D4-481449A8C6A0}">
  <dimension ref="A4:A24"/>
  <sheetViews>
    <sheetView tabSelected="1" workbookViewId="0">
      <pane ySplit="1" topLeftCell="A2" activePane="bottomLeft" state="frozen"/>
      <selection pane="bottomLeft"/>
    </sheetView>
  </sheetViews>
  <sheetFormatPr baseColWidth="10" defaultRowHeight="15" x14ac:dyDescent="0.25"/>
  <cols>
    <col min="1" max="1" width="93.85546875" customWidth="1"/>
  </cols>
  <sheetData>
    <row r="4" spans="1:1" ht="18.75" x14ac:dyDescent="0.3">
      <c r="A4" s="276" t="s">
        <v>2266</v>
      </c>
    </row>
    <row r="9" spans="1:1" x14ac:dyDescent="0.25">
      <c r="A9" s="272" t="s">
        <v>2236</v>
      </c>
    </row>
    <row r="10" spans="1:1" ht="30" x14ac:dyDescent="0.25">
      <c r="A10" s="273" t="s">
        <v>2256</v>
      </c>
    </row>
    <row r="11" spans="1:1" x14ac:dyDescent="0.25">
      <c r="A11" s="272" t="s">
        <v>2192</v>
      </c>
    </row>
    <row r="12" spans="1:1" ht="165" x14ac:dyDescent="0.25">
      <c r="A12" s="273" t="s">
        <v>2254</v>
      </c>
    </row>
    <row r="13" spans="1:1" x14ac:dyDescent="0.25">
      <c r="A13" s="272" t="s">
        <v>2230</v>
      </c>
    </row>
    <row r="14" spans="1:1" ht="75" x14ac:dyDescent="0.25">
      <c r="A14" s="273" t="s">
        <v>2255</v>
      </c>
    </row>
    <row r="15" spans="1:1" x14ac:dyDescent="0.25">
      <c r="A15" s="272" t="s">
        <v>2190</v>
      </c>
    </row>
    <row r="16" spans="1:1" ht="60" x14ac:dyDescent="0.25">
      <c r="A16" s="273" t="s">
        <v>2257</v>
      </c>
    </row>
    <row r="17" spans="1:1" x14ac:dyDescent="0.25">
      <c r="A17" s="272" t="s">
        <v>2260</v>
      </c>
    </row>
    <row r="18" spans="1:1" ht="60" x14ac:dyDescent="0.25">
      <c r="A18" s="273" t="s">
        <v>2258</v>
      </c>
    </row>
    <row r="19" spans="1:1" x14ac:dyDescent="0.25">
      <c r="A19" s="272" t="s">
        <v>2191</v>
      </c>
    </row>
    <row r="20" spans="1:1" ht="105" x14ac:dyDescent="0.25">
      <c r="A20" s="273" t="s">
        <v>2259</v>
      </c>
    </row>
    <row r="21" spans="1:1" x14ac:dyDescent="0.25">
      <c r="A21" s="272" t="s">
        <v>2115</v>
      </c>
    </row>
    <row r="22" spans="1:1" x14ac:dyDescent="0.25">
      <c r="A22" s="273" t="s">
        <v>2262</v>
      </c>
    </row>
    <row r="23" spans="1:1" x14ac:dyDescent="0.25">
      <c r="A23" s="272" t="s">
        <v>2261</v>
      </c>
    </row>
    <row r="24" spans="1:1" x14ac:dyDescent="0.25">
      <c r="A24" s="273" t="s">
        <v>2263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3"/>
  <sheetViews>
    <sheetView topLeftCell="A5" workbookViewId="0">
      <selection activeCell="I379" activeCellId="1" sqref="I383:J383 I379:J379"/>
    </sheetView>
  </sheetViews>
  <sheetFormatPr baseColWidth="10" defaultRowHeight="15" x14ac:dyDescent="0.25"/>
  <cols>
    <col min="2" max="2" width="15.42578125" bestFit="1" customWidth="1"/>
    <col min="3" max="3" width="11.42578125" style="47"/>
    <col min="7" max="7" width="22.42578125" bestFit="1" customWidth="1"/>
    <col min="8" max="8" width="11.42578125" style="47"/>
  </cols>
  <sheetData>
    <row r="1" spans="1:8" x14ac:dyDescent="0.25">
      <c r="A1" s="292" t="s">
        <v>2048</v>
      </c>
      <c r="B1" s="292"/>
      <c r="C1" s="292"/>
      <c r="F1" s="292" t="s">
        <v>2100</v>
      </c>
      <c r="G1" s="292"/>
      <c r="H1" s="292"/>
    </row>
    <row r="2" spans="1:8" x14ac:dyDescent="0.25">
      <c r="A2" s="292">
        <v>2022</v>
      </c>
      <c r="B2" s="292"/>
      <c r="C2" s="292"/>
      <c r="F2" s="292">
        <v>2022</v>
      </c>
      <c r="G2" s="292"/>
      <c r="H2" s="292"/>
    </row>
    <row r="3" spans="1:8" x14ac:dyDescent="0.25">
      <c r="A3" s="46">
        <v>44573</v>
      </c>
      <c r="B3" s="28" t="s">
        <v>2046</v>
      </c>
      <c r="C3" s="53">
        <v>150.85</v>
      </c>
      <c r="F3" s="35">
        <v>44760</v>
      </c>
      <c r="G3" s="8" t="s">
        <v>2053</v>
      </c>
      <c r="H3" s="48">
        <v>39.979999999999997</v>
      </c>
    </row>
    <row r="4" spans="1:8" x14ac:dyDescent="0.25">
      <c r="A4" s="37"/>
      <c r="B4" s="37" t="s">
        <v>2047</v>
      </c>
      <c r="C4" s="55"/>
      <c r="F4" s="35">
        <v>44805</v>
      </c>
      <c r="G4" s="8" t="s">
        <v>2054</v>
      </c>
      <c r="H4" s="48">
        <v>229.99</v>
      </c>
    </row>
    <row r="5" spans="1:8" x14ac:dyDescent="0.25">
      <c r="A5" s="35">
        <v>44647</v>
      </c>
      <c r="B5" s="8" t="s">
        <v>2049</v>
      </c>
      <c r="C5" s="48">
        <v>288.99</v>
      </c>
      <c r="F5" s="35">
        <v>44805</v>
      </c>
      <c r="G5" s="8" t="s">
        <v>2055</v>
      </c>
      <c r="H5" s="48">
        <v>299.99</v>
      </c>
    </row>
    <row r="6" spans="1:8" x14ac:dyDescent="0.25">
      <c r="A6" s="35">
        <v>44759</v>
      </c>
      <c r="B6" s="8" t="s">
        <v>2050</v>
      </c>
      <c r="C6" s="48">
        <v>49.98</v>
      </c>
      <c r="F6" s="35">
        <v>45170</v>
      </c>
      <c r="G6" s="8" t="s">
        <v>2045</v>
      </c>
      <c r="H6" s="48">
        <v>299.99</v>
      </c>
    </row>
    <row r="7" spans="1:8" x14ac:dyDescent="0.25">
      <c r="A7" s="35">
        <v>44806</v>
      </c>
      <c r="B7" s="8" t="s">
        <v>2051</v>
      </c>
      <c r="C7" s="48">
        <v>21.98</v>
      </c>
      <c r="F7" s="46">
        <v>44808</v>
      </c>
      <c r="G7" s="28" t="s">
        <v>2056</v>
      </c>
      <c r="H7" s="53">
        <v>300</v>
      </c>
    </row>
    <row r="8" spans="1:8" x14ac:dyDescent="0.25">
      <c r="A8" s="35">
        <v>44889</v>
      </c>
      <c r="B8" s="8" t="s">
        <v>2045</v>
      </c>
      <c r="C8" s="48">
        <v>549.99</v>
      </c>
      <c r="F8" s="18"/>
      <c r="G8" s="18" t="s">
        <v>2057</v>
      </c>
      <c r="H8" s="54">
        <v>59.96</v>
      </c>
    </row>
    <row r="9" spans="1:8" x14ac:dyDescent="0.25">
      <c r="A9" s="35">
        <v>44817</v>
      </c>
      <c r="B9" s="8" t="s">
        <v>2052</v>
      </c>
      <c r="C9" s="48">
        <v>62.41</v>
      </c>
      <c r="F9" s="18"/>
      <c r="G9" s="18" t="s">
        <v>2058</v>
      </c>
      <c r="H9" s="54">
        <v>99.99</v>
      </c>
    </row>
    <row r="10" spans="1:8" x14ac:dyDescent="0.25">
      <c r="F10" s="18"/>
      <c r="G10" s="18" t="s">
        <v>2059</v>
      </c>
      <c r="H10" s="54">
        <v>14.97</v>
      </c>
    </row>
    <row r="11" spans="1:8" x14ac:dyDescent="0.25">
      <c r="A11" s="296">
        <v>2021</v>
      </c>
      <c r="B11" s="290"/>
      <c r="C11" s="291"/>
      <c r="F11" s="18"/>
      <c r="G11" s="18" t="s">
        <v>2060</v>
      </c>
      <c r="H11" s="54">
        <v>22.97</v>
      </c>
    </row>
    <row r="12" spans="1:8" x14ac:dyDescent="0.25">
      <c r="A12" s="46">
        <v>44210</v>
      </c>
      <c r="B12" s="28" t="s">
        <v>2064</v>
      </c>
      <c r="C12" s="53">
        <v>19.899999999999999</v>
      </c>
      <c r="F12" s="18"/>
      <c r="G12" s="18" t="s">
        <v>2061</v>
      </c>
      <c r="H12" s="54">
        <v>4.99</v>
      </c>
    </row>
    <row r="13" spans="1:8" x14ac:dyDescent="0.25">
      <c r="A13" s="18"/>
      <c r="B13" s="18" t="s">
        <v>2086</v>
      </c>
      <c r="C13" s="54">
        <v>70</v>
      </c>
      <c r="F13" s="18"/>
      <c r="G13" s="18" t="s">
        <v>2062</v>
      </c>
      <c r="H13" s="54">
        <v>1.99</v>
      </c>
    </row>
    <row r="14" spans="1:8" x14ac:dyDescent="0.25">
      <c r="A14" s="18"/>
      <c r="B14" s="18" t="s">
        <v>2059</v>
      </c>
      <c r="C14" s="54">
        <v>8.9700000000000006</v>
      </c>
      <c r="F14" s="18"/>
      <c r="G14" s="18" t="s">
        <v>2063</v>
      </c>
      <c r="H14" s="54">
        <v>15</v>
      </c>
    </row>
    <row r="15" spans="1:8" x14ac:dyDescent="0.25">
      <c r="A15" s="18"/>
      <c r="B15" s="18" t="s">
        <v>2064</v>
      </c>
      <c r="C15" s="54">
        <v>7.98</v>
      </c>
      <c r="F15" s="18"/>
      <c r="G15" s="18" t="s">
        <v>2064</v>
      </c>
      <c r="H15" s="54">
        <v>5.98</v>
      </c>
    </row>
    <row r="16" spans="1:8" x14ac:dyDescent="0.25">
      <c r="A16" s="18"/>
      <c r="B16" s="18" t="s">
        <v>2086</v>
      </c>
      <c r="C16" s="54">
        <v>39.99</v>
      </c>
      <c r="F16" s="18"/>
      <c r="G16" s="18" t="s">
        <v>2064</v>
      </c>
      <c r="H16" s="54">
        <v>3.99</v>
      </c>
    </row>
    <row r="17" spans="1:8" x14ac:dyDescent="0.25">
      <c r="A17" s="18"/>
      <c r="B17" s="18" t="s">
        <v>2087</v>
      </c>
      <c r="C17" s="54">
        <v>399</v>
      </c>
      <c r="F17" s="18"/>
      <c r="G17" s="18" t="s">
        <v>2064</v>
      </c>
      <c r="H17" s="54">
        <v>5.98</v>
      </c>
    </row>
    <row r="18" spans="1:8" x14ac:dyDescent="0.25">
      <c r="A18" s="18"/>
      <c r="B18" s="18" t="s">
        <v>2088</v>
      </c>
      <c r="C18" s="54">
        <v>59.98</v>
      </c>
      <c r="F18" s="18"/>
      <c r="G18" s="18" t="s">
        <v>2063</v>
      </c>
      <c r="H18" s="54">
        <v>3.99</v>
      </c>
    </row>
    <row r="19" spans="1:8" x14ac:dyDescent="0.25">
      <c r="A19" s="18"/>
      <c r="B19" s="18" t="s">
        <v>2089</v>
      </c>
      <c r="C19" s="54">
        <v>19.989999999999998</v>
      </c>
      <c r="F19" s="18"/>
      <c r="G19" s="18" t="s">
        <v>2065</v>
      </c>
      <c r="H19" s="54">
        <v>2.5</v>
      </c>
    </row>
    <row r="20" spans="1:8" x14ac:dyDescent="0.25">
      <c r="A20" s="18"/>
      <c r="B20" s="18" t="s">
        <v>2061</v>
      </c>
      <c r="C20" s="54">
        <v>6.98</v>
      </c>
      <c r="F20" s="18"/>
      <c r="G20" s="18" t="s">
        <v>2066</v>
      </c>
      <c r="H20" s="54">
        <v>15.96</v>
      </c>
    </row>
    <row r="21" spans="1:8" x14ac:dyDescent="0.25">
      <c r="A21" s="18"/>
      <c r="B21" s="18" t="s">
        <v>2086</v>
      </c>
      <c r="C21" s="54">
        <v>70</v>
      </c>
      <c r="F21" s="18"/>
      <c r="G21" s="18" t="s">
        <v>2067</v>
      </c>
      <c r="H21" s="54">
        <v>3</v>
      </c>
    </row>
    <row r="22" spans="1:8" x14ac:dyDescent="0.25">
      <c r="A22" s="37"/>
      <c r="B22" s="37" t="s">
        <v>2088</v>
      </c>
      <c r="C22" s="55">
        <v>49.99</v>
      </c>
      <c r="F22" s="18"/>
      <c r="G22" s="18" t="s">
        <v>2068</v>
      </c>
      <c r="H22" s="54">
        <v>5.99</v>
      </c>
    </row>
    <row r="23" spans="1:8" x14ac:dyDescent="0.25">
      <c r="A23" s="49">
        <v>44213</v>
      </c>
      <c r="B23" s="28" t="s">
        <v>2088</v>
      </c>
      <c r="C23" s="53">
        <v>70</v>
      </c>
      <c r="F23" s="18"/>
      <c r="G23" s="18" t="s">
        <v>2069</v>
      </c>
      <c r="H23" s="54">
        <v>6.99</v>
      </c>
    </row>
    <row r="24" spans="1:8" x14ac:dyDescent="0.25">
      <c r="A24" s="56">
        <v>44213</v>
      </c>
      <c r="B24" s="37" t="s">
        <v>2090</v>
      </c>
      <c r="C24" s="55">
        <v>25.98</v>
      </c>
      <c r="F24" s="18"/>
      <c r="G24" s="18" t="s">
        <v>2070</v>
      </c>
      <c r="H24" s="54">
        <v>5.99</v>
      </c>
    </row>
    <row r="25" spans="1:8" x14ac:dyDescent="0.25">
      <c r="A25" s="35">
        <v>44216</v>
      </c>
      <c r="B25" s="8" t="s">
        <v>2091</v>
      </c>
      <c r="C25" s="48">
        <v>36.89</v>
      </c>
      <c r="F25" s="18"/>
      <c r="G25" s="18" t="s">
        <v>2071</v>
      </c>
      <c r="H25" s="54">
        <v>2.99</v>
      </c>
    </row>
    <row r="26" spans="1:8" x14ac:dyDescent="0.25">
      <c r="A26" s="49">
        <v>44366</v>
      </c>
      <c r="B26" s="28" t="s">
        <v>2078</v>
      </c>
      <c r="C26" s="50">
        <f>24+51</f>
        <v>75</v>
      </c>
      <c r="F26" s="18"/>
      <c r="G26" s="18" t="s">
        <v>2072</v>
      </c>
      <c r="H26" s="54">
        <v>3.99</v>
      </c>
    </row>
    <row r="27" spans="1:8" x14ac:dyDescent="0.25">
      <c r="A27" s="13"/>
      <c r="B27" s="18" t="s">
        <v>2086</v>
      </c>
      <c r="C27" s="51">
        <v>39.99</v>
      </c>
      <c r="F27" s="18"/>
      <c r="G27" s="18" t="s">
        <v>2073</v>
      </c>
      <c r="H27" s="54">
        <v>14.97</v>
      </c>
    </row>
    <row r="28" spans="1:8" x14ac:dyDescent="0.25">
      <c r="A28" s="13"/>
      <c r="B28" s="18" t="s">
        <v>2086</v>
      </c>
      <c r="C28" s="51">
        <v>38</v>
      </c>
      <c r="F28" s="18"/>
      <c r="G28" s="18" t="s">
        <v>2074</v>
      </c>
      <c r="H28" s="54">
        <v>7.99</v>
      </c>
    </row>
    <row r="29" spans="1:8" x14ac:dyDescent="0.25">
      <c r="A29" s="13"/>
      <c r="B29" s="18" t="s">
        <v>2092</v>
      </c>
      <c r="C29" s="51">
        <v>7.99</v>
      </c>
      <c r="F29" s="18"/>
      <c r="G29" s="18" t="s">
        <v>2075</v>
      </c>
      <c r="H29" s="54">
        <v>39.979999999999997</v>
      </c>
    </row>
    <row r="30" spans="1:8" x14ac:dyDescent="0.25">
      <c r="A30" s="14"/>
      <c r="B30" s="37" t="s">
        <v>2075</v>
      </c>
      <c r="C30" s="52">
        <v>39.979999999999997</v>
      </c>
      <c r="F30" s="18"/>
      <c r="G30" s="18" t="s">
        <v>2076</v>
      </c>
      <c r="H30" s="54">
        <v>1.99</v>
      </c>
    </row>
    <row r="31" spans="1:8" x14ac:dyDescent="0.25">
      <c r="A31" s="49">
        <v>44380</v>
      </c>
      <c r="B31" s="28" t="s">
        <v>2045</v>
      </c>
      <c r="C31" s="50">
        <v>469</v>
      </c>
      <c r="F31" s="37"/>
      <c r="G31" s="37" t="s">
        <v>2077</v>
      </c>
      <c r="H31" s="55">
        <v>229</v>
      </c>
    </row>
    <row r="32" spans="1:8" x14ac:dyDescent="0.25">
      <c r="A32" s="14"/>
      <c r="B32" s="37" t="s">
        <v>2049</v>
      </c>
      <c r="C32" s="52">
        <v>469</v>
      </c>
      <c r="F32" s="35">
        <v>44817</v>
      </c>
      <c r="G32" s="8" t="s">
        <v>2078</v>
      </c>
      <c r="H32" s="48">
        <v>84.98</v>
      </c>
    </row>
    <row r="33" spans="1:8" x14ac:dyDescent="0.25">
      <c r="A33" s="35">
        <v>44482</v>
      </c>
      <c r="B33" s="8" t="s">
        <v>2093</v>
      </c>
      <c r="C33" s="48">
        <v>20.99</v>
      </c>
      <c r="F33" s="49">
        <v>44828</v>
      </c>
      <c r="G33" s="28" t="s">
        <v>2079</v>
      </c>
      <c r="H33" s="50">
        <v>7.9</v>
      </c>
    </row>
    <row r="34" spans="1:8" x14ac:dyDescent="0.25">
      <c r="A34" s="35">
        <v>44482</v>
      </c>
      <c r="B34" s="8" t="s">
        <v>2094</v>
      </c>
      <c r="C34" s="48">
        <v>14.07</v>
      </c>
      <c r="F34" s="13"/>
      <c r="G34" s="18" t="s">
        <v>2080</v>
      </c>
      <c r="H34" s="51">
        <v>9</v>
      </c>
    </row>
    <row r="35" spans="1:8" x14ac:dyDescent="0.25">
      <c r="A35" s="35">
        <v>44482</v>
      </c>
      <c r="B35" s="8" t="s">
        <v>2093</v>
      </c>
      <c r="C35" s="48">
        <v>20.99</v>
      </c>
      <c r="F35" s="13"/>
      <c r="G35" s="18" t="s">
        <v>2081</v>
      </c>
      <c r="H35" s="51">
        <v>3</v>
      </c>
    </row>
    <row r="36" spans="1:8" x14ac:dyDescent="0.25">
      <c r="A36" s="49">
        <v>44482</v>
      </c>
      <c r="B36" s="28" t="s">
        <v>2095</v>
      </c>
      <c r="C36" s="50">
        <v>66.38</v>
      </c>
      <c r="F36" s="13"/>
      <c r="G36" s="18" t="s">
        <v>2082</v>
      </c>
      <c r="H36" s="51">
        <v>32.9</v>
      </c>
    </row>
    <row r="37" spans="1:8" x14ac:dyDescent="0.25">
      <c r="A37" s="14"/>
      <c r="B37" s="37" t="s">
        <v>2046</v>
      </c>
      <c r="C37" s="52">
        <v>116.16</v>
      </c>
      <c r="F37" s="14"/>
      <c r="G37" s="37" t="s">
        <v>2083</v>
      </c>
      <c r="H37" s="52">
        <v>59.8</v>
      </c>
    </row>
    <row r="38" spans="1:8" x14ac:dyDescent="0.25">
      <c r="A38" s="57">
        <v>44495</v>
      </c>
      <c r="B38" s="8" t="s">
        <v>2096</v>
      </c>
      <c r="C38" s="58">
        <v>342.65</v>
      </c>
      <c r="F38" s="35">
        <v>44884</v>
      </c>
      <c r="G38" s="8" t="s">
        <v>2084</v>
      </c>
      <c r="H38" s="48">
        <v>37.549999999999997</v>
      </c>
    </row>
    <row r="39" spans="1:8" x14ac:dyDescent="0.25">
      <c r="A39" s="49">
        <v>44529</v>
      </c>
      <c r="B39" s="28" t="s">
        <v>2064</v>
      </c>
      <c r="C39" s="50">
        <v>16.97</v>
      </c>
      <c r="F39" s="35">
        <v>44888</v>
      </c>
      <c r="G39" s="8" t="s">
        <v>2085</v>
      </c>
      <c r="H39" s="48">
        <v>112.47</v>
      </c>
    </row>
    <row r="40" spans="1:8" x14ac:dyDescent="0.25">
      <c r="A40" s="14"/>
      <c r="B40" s="37" t="s">
        <v>2097</v>
      </c>
      <c r="C40" s="52">
        <v>17</v>
      </c>
    </row>
    <row r="41" spans="1:8" x14ac:dyDescent="0.25">
      <c r="A41" s="57">
        <v>44546</v>
      </c>
      <c r="B41" s="8" t="s">
        <v>2097</v>
      </c>
      <c r="C41" s="58">
        <v>36.020000000000003</v>
      </c>
    </row>
    <row r="42" spans="1:8" x14ac:dyDescent="0.25">
      <c r="A42" s="49">
        <v>44547</v>
      </c>
      <c r="B42" s="28" t="s">
        <v>2098</v>
      </c>
      <c r="C42" s="50">
        <v>11.87</v>
      </c>
    </row>
    <row r="43" spans="1:8" x14ac:dyDescent="0.25">
      <c r="A43" s="14"/>
      <c r="B43" s="37" t="s">
        <v>2099</v>
      </c>
      <c r="C43" s="52">
        <v>9.44</v>
      </c>
    </row>
  </sheetData>
  <mergeCells count="5">
    <mergeCell ref="A1:C1"/>
    <mergeCell ref="A2:C2"/>
    <mergeCell ref="F1:H1"/>
    <mergeCell ref="F2:H2"/>
    <mergeCell ref="A11:C1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E106"/>
  <sheetViews>
    <sheetView zoomScale="80" zoomScaleNormal="80" workbookViewId="0">
      <pane xSplit="2" ySplit="8" topLeftCell="C9" activePane="bottomRight" state="frozen"/>
      <selection pane="topRight" activeCell="B1" sqref="B1"/>
      <selection pane="bottomLeft" activeCell="A4" sqref="A4"/>
      <selection pane="bottomRight" activeCell="C1" sqref="C1"/>
    </sheetView>
  </sheetViews>
  <sheetFormatPr baseColWidth="10" defaultRowHeight="15" outlineLevelRow="1" outlineLevelCol="1" x14ac:dyDescent="0.25"/>
  <cols>
    <col min="1" max="1" width="0" style="89" hidden="1" customWidth="1" outlineLevel="1"/>
    <col min="2" max="2" width="11.140625" style="107" customWidth="1" collapsed="1"/>
    <col min="3" max="4" width="11.42578125" customWidth="1" outlineLevel="1"/>
    <col min="5" max="5" width="14.7109375" style="141" customWidth="1"/>
    <col min="6" max="6" width="20" style="89" customWidth="1"/>
    <col min="7" max="7" width="45.28515625" style="89" customWidth="1"/>
    <col min="8" max="9" width="11.7109375" style="91" customWidth="1"/>
    <col min="10" max="10" width="11.7109375" style="29" customWidth="1"/>
    <col min="11" max="11" width="7.42578125" style="120" customWidth="1"/>
    <col min="12" max="12" width="1.140625" style="91" customWidth="1"/>
    <col min="13" max="13" width="18" style="89" bestFit="1" customWidth="1"/>
    <col min="14" max="22" width="10.85546875" customWidth="1"/>
    <col min="23" max="25" width="11.7109375" customWidth="1" outlineLevel="1"/>
    <col min="26" max="31" width="11.42578125" customWidth="1" outlineLevel="1"/>
    <col min="32" max="16384" width="11.42578125" style="89"/>
  </cols>
  <sheetData>
    <row r="2" spans="1:31" x14ac:dyDescent="0.25">
      <c r="H2" s="89"/>
    </row>
    <row r="3" spans="1:31" ht="23.25" x14ac:dyDescent="0.35">
      <c r="I3" s="271" t="s">
        <v>2209</v>
      </c>
      <c r="J3" s="154" t="s">
        <v>2264</v>
      </c>
    </row>
    <row r="6" spans="1:31" hidden="1" outlineLevel="1" x14ac:dyDescent="0.25">
      <c r="B6" s="88" t="s">
        <v>2110</v>
      </c>
      <c r="C6" t="s">
        <v>2111</v>
      </c>
      <c r="D6" t="s">
        <v>2111</v>
      </c>
      <c r="E6" s="141" t="s">
        <v>2112</v>
      </c>
      <c r="F6" s="90" t="s">
        <v>2113</v>
      </c>
      <c r="G6" s="90" t="s">
        <v>2110</v>
      </c>
      <c r="H6" s="90" t="s">
        <v>2110</v>
      </c>
      <c r="I6" s="90" t="s">
        <v>2110</v>
      </c>
      <c r="J6" s="29" t="s">
        <v>2114</v>
      </c>
      <c r="M6" s="89" t="s">
        <v>2113</v>
      </c>
      <c r="N6" s="29" t="s">
        <v>2114</v>
      </c>
      <c r="O6" s="29" t="s">
        <v>2114</v>
      </c>
      <c r="P6" s="29" t="s">
        <v>2114</v>
      </c>
      <c r="Q6" s="29" t="s">
        <v>2114</v>
      </c>
      <c r="R6" s="29" t="s">
        <v>2114</v>
      </c>
      <c r="S6" s="29" t="s">
        <v>2114</v>
      </c>
      <c r="T6" s="29" t="s">
        <v>2114</v>
      </c>
      <c r="U6" s="29" t="s">
        <v>2114</v>
      </c>
      <c r="V6" s="29" t="s">
        <v>2114</v>
      </c>
      <c r="W6" s="29" t="s">
        <v>2114</v>
      </c>
      <c r="X6" s="29" t="s">
        <v>2114</v>
      </c>
      <c r="Y6" s="29" t="s">
        <v>2114</v>
      </c>
      <c r="Z6" s="29" t="s">
        <v>2114</v>
      </c>
      <c r="AA6" s="29" t="s">
        <v>2114</v>
      </c>
      <c r="AB6" s="29" t="s">
        <v>2114</v>
      </c>
      <c r="AC6" s="29" t="s">
        <v>2114</v>
      </c>
      <c r="AD6" s="29" t="s">
        <v>2114</v>
      </c>
      <c r="AE6" s="29" t="s">
        <v>2176</v>
      </c>
    </row>
    <row r="7" spans="1:31" hidden="1" outlineLevel="1" x14ac:dyDescent="0.25">
      <c r="H7" s="89"/>
      <c r="I7" s="89"/>
      <c r="N7" s="29">
        <f>IF(N$8=$AE$8,1,0)</f>
        <v>0</v>
      </c>
      <c r="O7" s="29">
        <f t="shared" ref="O7:AD7" si="0">IF(O$8=$AE$8,1,0)</f>
        <v>0</v>
      </c>
      <c r="P7" s="29">
        <f t="shared" si="0"/>
        <v>0</v>
      </c>
      <c r="Q7" s="29">
        <f t="shared" si="0"/>
        <v>0</v>
      </c>
      <c r="R7" s="29">
        <f t="shared" si="0"/>
        <v>0</v>
      </c>
      <c r="S7" s="29">
        <f t="shared" si="0"/>
        <v>0</v>
      </c>
      <c r="T7" s="29">
        <f t="shared" si="0"/>
        <v>0</v>
      </c>
      <c r="U7" s="29">
        <f t="shared" si="0"/>
        <v>0</v>
      </c>
      <c r="V7" s="29">
        <f t="shared" si="0"/>
        <v>0</v>
      </c>
      <c r="W7" s="29">
        <f t="shared" si="0"/>
        <v>0</v>
      </c>
      <c r="X7" s="29">
        <f t="shared" si="0"/>
        <v>0</v>
      </c>
      <c r="Y7" s="29">
        <f t="shared" si="0"/>
        <v>0</v>
      </c>
      <c r="Z7" s="29">
        <f t="shared" si="0"/>
        <v>0</v>
      </c>
      <c r="AA7" s="29">
        <f t="shared" si="0"/>
        <v>0</v>
      </c>
      <c r="AB7" s="29">
        <f t="shared" si="0"/>
        <v>0</v>
      </c>
      <c r="AC7" s="29">
        <f t="shared" si="0"/>
        <v>0</v>
      </c>
      <c r="AD7" s="29">
        <f t="shared" si="0"/>
        <v>1</v>
      </c>
      <c r="AE7" s="29"/>
    </row>
    <row r="8" spans="1:31" ht="45" collapsed="1" x14ac:dyDescent="0.25">
      <c r="B8" s="92" t="s">
        <v>2005</v>
      </c>
      <c r="C8" s="115" t="s">
        <v>2006</v>
      </c>
      <c r="D8" s="116" t="s">
        <v>2041</v>
      </c>
      <c r="E8" s="142" t="s">
        <v>2030</v>
      </c>
      <c r="F8" s="93" t="s">
        <v>2177</v>
      </c>
      <c r="G8" s="93" t="s">
        <v>2007</v>
      </c>
      <c r="H8" s="93" t="s">
        <v>2008</v>
      </c>
      <c r="I8" s="93" t="s">
        <v>2009</v>
      </c>
      <c r="J8" s="116" t="s">
        <v>2039</v>
      </c>
      <c r="K8" s="121" t="s">
        <v>2011</v>
      </c>
      <c r="L8" s="94"/>
      <c r="M8" s="95" t="s">
        <v>2234</v>
      </c>
      <c r="N8" s="129" t="str">
        <f>+Activité!A6</f>
        <v>Conférences &amp; forums</v>
      </c>
      <c r="O8" s="130" t="str">
        <f>+Activité!A7</f>
        <v>Evénement Plein air</v>
      </c>
      <c r="P8" s="130" t="str">
        <f>+Activité!A8</f>
        <v>Exposition Photos</v>
      </c>
      <c r="Q8" s="130" t="str">
        <f>+Activité!A9</f>
        <v>Goodies</v>
      </c>
      <c r="R8" s="130" t="str">
        <f>+Activité!A10</f>
        <v>Grèce 2025</v>
      </c>
      <c r="S8" s="130" t="str">
        <f>+Activité!A11</f>
        <v>Hoodies et Tshirts</v>
      </c>
      <c r="T8" s="130" t="str">
        <f>+Activité!A12</f>
        <v>Réceptions</v>
      </c>
      <c r="U8" s="130" t="str">
        <f>+Activité!A13</f>
        <v>Reims</v>
      </c>
      <c r="V8" s="130" t="str">
        <f>+Activité!A14</f>
        <v>Vie associative</v>
      </c>
      <c r="W8" s="130">
        <f>+Activité!A15</f>
        <v>0</v>
      </c>
      <c r="X8" s="130">
        <f>+Activité!A16</f>
        <v>0</v>
      </c>
      <c r="Y8" s="130">
        <f>+Activité!A17</f>
        <v>0</v>
      </c>
      <c r="Z8" s="130">
        <f>+Activité!A18</f>
        <v>0</v>
      </c>
      <c r="AA8" s="130">
        <f>+Activité!A19</f>
        <v>0</v>
      </c>
      <c r="AB8" s="130">
        <f>+Activité!A20</f>
        <v>0</v>
      </c>
      <c r="AC8" s="130">
        <f>+Activité!A21</f>
        <v>0</v>
      </c>
      <c r="AD8" s="131" t="s">
        <v>1907</v>
      </c>
      <c r="AE8" s="131" t="str">
        <f>+'Bilan prévisionnel'!S1</f>
        <v>-</v>
      </c>
    </row>
    <row r="9" spans="1:31" s="141" customFormat="1" x14ac:dyDescent="0.25">
      <c r="A9" s="141">
        <v>1</v>
      </c>
      <c r="B9" s="145">
        <v>45553</v>
      </c>
      <c r="C9" s="146" t="str">
        <f>IF(E9="-",VLOOKUP(F9,'Plan comptable'!$A:$C,2,FALSE),VLOOKUP(E9,Tiers!A:B,2,FALSE))</f>
        <v>5121.</v>
      </c>
      <c r="D9" s="146">
        <f>VLOOKUP(C9,'Plan comptable'!$B:$D,3,FALSE)</f>
        <v>15</v>
      </c>
      <c r="E9" s="138" t="s">
        <v>1907</v>
      </c>
      <c r="F9" s="147" t="s">
        <v>2167</v>
      </c>
      <c r="G9" s="147" t="s">
        <v>2193</v>
      </c>
      <c r="H9" s="148">
        <v>2270.27</v>
      </c>
      <c r="I9" s="148"/>
      <c r="J9" s="149">
        <f>+H9-I9</f>
        <v>2270.27</v>
      </c>
      <c r="K9" s="150"/>
      <c r="L9" s="148"/>
      <c r="M9" s="205" t="s">
        <v>2115</v>
      </c>
      <c r="N9" s="206" t="str">
        <f t="shared" ref="N9:AC9" si="1">IF($M9=N$8,$H9-$I9,"")</f>
        <v/>
      </c>
      <c r="O9" s="206" t="str">
        <f t="shared" si="1"/>
        <v/>
      </c>
      <c r="P9" s="206" t="str">
        <f t="shared" si="1"/>
        <v/>
      </c>
      <c r="Q9" s="206" t="str">
        <f t="shared" si="1"/>
        <v/>
      </c>
      <c r="R9" s="206" t="str">
        <f t="shared" si="1"/>
        <v/>
      </c>
      <c r="S9" s="207" t="str">
        <f t="shared" si="1"/>
        <v/>
      </c>
      <c r="T9" s="208" t="str">
        <f t="shared" si="1"/>
        <v/>
      </c>
      <c r="U9" s="206" t="str">
        <f t="shared" si="1"/>
        <v/>
      </c>
      <c r="V9" s="206">
        <f t="shared" si="1"/>
        <v>2270.27</v>
      </c>
      <c r="W9" s="206" t="str">
        <f t="shared" si="1"/>
        <v/>
      </c>
      <c r="X9" s="206" t="str">
        <f t="shared" si="1"/>
        <v/>
      </c>
      <c r="Y9" s="206" t="str">
        <f t="shared" si="1"/>
        <v/>
      </c>
      <c r="Z9" s="206" t="str">
        <f t="shared" si="1"/>
        <v/>
      </c>
      <c r="AA9" s="206" t="str">
        <f t="shared" si="1"/>
        <v/>
      </c>
      <c r="AB9" s="206" t="str">
        <f t="shared" si="1"/>
        <v/>
      </c>
      <c r="AC9" s="206" t="str">
        <f t="shared" si="1"/>
        <v/>
      </c>
      <c r="AD9" s="206">
        <f>H9-I9</f>
        <v>2270.27</v>
      </c>
      <c r="AE9" s="206">
        <f>SUMPRODUCT(N$7:AD$7,N9:AD9)</f>
        <v>2270.27</v>
      </c>
    </row>
    <row r="10" spans="1:31" s="141" customFormat="1" x14ac:dyDescent="0.25">
      <c r="A10" s="141">
        <v>2</v>
      </c>
      <c r="B10" s="145">
        <v>45553</v>
      </c>
      <c r="C10" s="146" t="str">
        <f>IF(E10="-",VLOOKUP(F10,'Plan comptable'!$A:$C,2,FALSE),VLOOKUP(E10,Tiers!A:B,2,FALSE))</f>
        <v>410.</v>
      </c>
      <c r="D10" s="146">
        <f>VLOOKUP(C10,'Plan comptable'!$B:$D,3,FALSE)</f>
        <v>13</v>
      </c>
      <c r="E10" s="138" t="s">
        <v>2121</v>
      </c>
      <c r="F10" s="147" t="s">
        <v>1907</v>
      </c>
      <c r="G10" s="147" t="s">
        <v>2231</v>
      </c>
      <c r="H10" s="148">
        <v>53</v>
      </c>
      <c r="I10" s="148"/>
      <c r="J10" s="149">
        <f t="shared" ref="J10:J12" si="2">+J9+H10-I10</f>
        <v>2323.27</v>
      </c>
      <c r="K10" s="150"/>
      <c r="L10" s="148"/>
      <c r="M10" s="205" t="s">
        <v>2115</v>
      </c>
      <c r="N10" s="206" t="str">
        <f t="shared" ref="N10:AC26" si="3">IF($M10=N$8,$H10-$I10,"")</f>
        <v/>
      </c>
      <c r="O10" s="206" t="str">
        <f t="shared" si="3"/>
        <v/>
      </c>
      <c r="P10" s="206" t="str">
        <f t="shared" si="3"/>
        <v/>
      </c>
      <c r="Q10" s="206" t="str">
        <f t="shared" si="3"/>
        <v/>
      </c>
      <c r="R10" s="206" t="str">
        <f t="shared" si="3"/>
        <v/>
      </c>
      <c r="S10" s="207" t="str">
        <f t="shared" si="3"/>
        <v/>
      </c>
      <c r="T10" s="208" t="str">
        <f t="shared" si="3"/>
        <v/>
      </c>
      <c r="U10" s="206" t="str">
        <f t="shared" si="3"/>
        <v/>
      </c>
      <c r="V10" s="206">
        <f t="shared" si="3"/>
        <v>53</v>
      </c>
      <c r="W10" s="206" t="str">
        <f t="shared" si="3"/>
        <v/>
      </c>
      <c r="X10" s="206" t="str">
        <f t="shared" si="3"/>
        <v/>
      </c>
      <c r="Y10" s="206" t="str">
        <f t="shared" si="3"/>
        <v/>
      </c>
      <c r="Z10" s="206" t="str">
        <f t="shared" si="3"/>
        <v/>
      </c>
      <c r="AA10" s="206" t="str">
        <f t="shared" si="3"/>
        <v/>
      </c>
      <c r="AB10" s="206" t="str">
        <f t="shared" si="3"/>
        <v/>
      </c>
      <c r="AC10" s="206" t="str">
        <f t="shared" si="3"/>
        <v/>
      </c>
      <c r="AD10" s="206">
        <f t="shared" ref="AD10:AD69" si="4">H10-I10</f>
        <v>53</v>
      </c>
      <c r="AE10" s="206">
        <f t="shared" ref="AE10:AE69" si="5">SUMPRODUCT(N$7:AD$7,N10:AD10)</f>
        <v>53</v>
      </c>
    </row>
    <row r="11" spans="1:31" s="141" customFormat="1" x14ac:dyDescent="0.25">
      <c r="A11" s="141">
        <v>3</v>
      </c>
      <c r="B11" s="145">
        <v>45553</v>
      </c>
      <c r="C11" s="146" t="str">
        <f>IF(E11="-",VLOOKUP(F11,'Plan comptable'!$A:$C,2,FALSE),VLOOKUP(E11,Tiers!A:B,2,FALSE))</f>
        <v>101.</v>
      </c>
      <c r="D11" s="146">
        <f>VLOOKUP(C11,'Plan comptable'!$B:$D,3,FALSE)</f>
        <v>32</v>
      </c>
      <c r="E11" s="138" t="s">
        <v>1907</v>
      </c>
      <c r="F11" s="147" t="s">
        <v>2040</v>
      </c>
      <c r="G11" s="147" t="s">
        <v>2193</v>
      </c>
      <c r="H11" s="148"/>
      <c r="I11" s="148">
        <v>100</v>
      </c>
      <c r="J11" s="149">
        <f t="shared" si="2"/>
        <v>2223.27</v>
      </c>
      <c r="K11" s="150"/>
      <c r="L11" s="148"/>
      <c r="M11" s="205" t="s">
        <v>2115</v>
      </c>
      <c r="N11" s="206" t="str">
        <f t="shared" si="3"/>
        <v/>
      </c>
      <c r="O11" s="206" t="str">
        <f t="shared" si="3"/>
        <v/>
      </c>
      <c r="P11" s="206" t="str">
        <f t="shared" si="3"/>
        <v/>
      </c>
      <c r="Q11" s="206" t="str">
        <f t="shared" si="3"/>
        <v/>
      </c>
      <c r="R11" s="206" t="str">
        <f t="shared" si="3"/>
        <v/>
      </c>
      <c r="S11" s="207" t="str">
        <f t="shared" si="3"/>
        <v/>
      </c>
      <c r="T11" s="208" t="str">
        <f t="shared" si="3"/>
        <v/>
      </c>
      <c r="U11" s="206" t="str">
        <f t="shared" si="3"/>
        <v/>
      </c>
      <c r="V11" s="206">
        <f t="shared" si="3"/>
        <v>-100</v>
      </c>
      <c r="W11" s="206" t="str">
        <f t="shared" si="3"/>
        <v/>
      </c>
      <c r="X11" s="206" t="str">
        <f t="shared" si="3"/>
        <v/>
      </c>
      <c r="Y11" s="206" t="str">
        <f t="shared" si="3"/>
        <v/>
      </c>
      <c r="Z11" s="206" t="str">
        <f t="shared" si="3"/>
        <v/>
      </c>
      <c r="AA11" s="206" t="str">
        <f t="shared" si="3"/>
        <v/>
      </c>
      <c r="AB11" s="206" t="str">
        <f t="shared" si="3"/>
        <v/>
      </c>
      <c r="AC11" s="206" t="str">
        <f t="shared" si="3"/>
        <v/>
      </c>
      <c r="AD11" s="206">
        <f t="shared" si="4"/>
        <v>-100</v>
      </c>
      <c r="AE11" s="206">
        <f t="shared" si="5"/>
        <v>-100</v>
      </c>
    </row>
    <row r="12" spans="1:31" s="141" customFormat="1" x14ac:dyDescent="0.25">
      <c r="A12" s="141">
        <v>4</v>
      </c>
      <c r="B12" s="145">
        <v>45553</v>
      </c>
      <c r="C12" s="146" t="str">
        <f>IF(E12="-",VLOOKUP(F12,'Plan comptable'!$A:$C,2,FALSE),VLOOKUP(E12,Tiers!A:B,2,FALSE))</f>
        <v>110.</v>
      </c>
      <c r="D12" s="146">
        <f>VLOOKUP(C12,'Plan comptable'!$B:$D,3,FALSE)</f>
        <v>33</v>
      </c>
      <c r="E12" s="138" t="s">
        <v>1907</v>
      </c>
      <c r="F12" s="147" t="s">
        <v>2249</v>
      </c>
      <c r="G12" s="147" t="s">
        <v>2193</v>
      </c>
      <c r="H12" s="148"/>
      <c r="I12" s="148">
        <f>3977.95-1744.68-10</f>
        <v>2223.2699999999995</v>
      </c>
      <c r="J12" s="149">
        <f t="shared" si="2"/>
        <v>0</v>
      </c>
      <c r="K12" s="150"/>
      <c r="L12" s="148"/>
      <c r="M12" s="205" t="s">
        <v>2115</v>
      </c>
      <c r="N12" s="206" t="str">
        <f t="shared" si="3"/>
        <v/>
      </c>
      <c r="O12" s="206" t="str">
        <f t="shared" si="3"/>
        <v/>
      </c>
      <c r="P12" s="206" t="str">
        <f t="shared" si="3"/>
        <v/>
      </c>
      <c r="Q12" s="206" t="str">
        <f t="shared" si="3"/>
        <v/>
      </c>
      <c r="R12" s="206" t="str">
        <f t="shared" si="3"/>
        <v/>
      </c>
      <c r="S12" s="207" t="str">
        <f t="shared" si="3"/>
        <v/>
      </c>
      <c r="T12" s="208" t="str">
        <f t="shared" si="3"/>
        <v/>
      </c>
      <c r="U12" s="206" t="str">
        <f t="shared" si="3"/>
        <v/>
      </c>
      <c r="V12" s="206">
        <f t="shared" si="3"/>
        <v>-2223.2699999999995</v>
      </c>
      <c r="W12" s="206" t="str">
        <f t="shared" si="3"/>
        <v/>
      </c>
      <c r="X12" s="206" t="str">
        <f t="shared" si="3"/>
        <v/>
      </c>
      <c r="Y12" s="206" t="str">
        <f t="shared" si="3"/>
        <v/>
      </c>
      <c r="Z12" s="206" t="str">
        <f t="shared" si="3"/>
        <v/>
      </c>
      <c r="AA12" s="206" t="str">
        <f t="shared" si="3"/>
        <v/>
      </c>
      <c r="AB12" s="206" t="str">
        <f t="shared" si="3"/>
        <v/>
      </c>
      <c r="AC12" s="206" t="str">
        <f t="shared" si="3"/>
        <v/>
      </c>
      <c r="AD12" s="206">
        <f t="shared" si="4"/>
        <v>-2223.2699999999995</v>
      </c>
      <c r="AE12" s="206">
        <f t="shared" si="5"/>
        <v>-2223.2699999999995</v>
      </c>
    </row>
    <row r="13" spans="1:31" s="141" customFormat="1" x14ac:dyDescent="0.25">
      <c r="B13" s="145">
        <v>45553</v>
      </c>
      <c r="C13" s="146" t="str">
        <f>IF(E13="-",VLOOKUP(F13,'Plan comptable'!$A:$C,2,FALSE),VLOOKUP(E13,Tiers!A:B,2,FALSE))</f>
        <v>410.</v>
      </c>
      <c r="D13" s="146">
        <f>VLOOKUP(C13,'Plan comptable'!$B:$D,3,FALSE)</f>
        <v>13</v>
      </c>
      <c r="E13" s="138" t="s">
        <v>2121</v>
      </c>
      <c r="F13" s="147"/>
      <c r="G13" s="147" t="s">
        <v>2253</v>
      </c>
      <c r="H13" s="148"/>
      <c r="I13" s="148">
        <v>53</v>
      </c>
      <c r="J13" s="149"/>
      <c r="K13" s="150"/>
      <c r="L13" s="148"/>
      <c r="M13" s="205" t="s">
        <v>2115</v>
      </c>
      <c r="N13" s="206" t="str">
        <f t="shared" si="3"/>
        <v/>
      </c>
      <c r="O13" s="206" t="str">
        <f t="shared" si="3"/>
        <v/>
      </c>
      <c r="P13" s="206" t="str">
        <f t="shared" si="3"/>
        <v/>
      </c>
      <c r="Q13" s="206" t="str">
        <f t="shared" si="3"/>
        <v/>
      </c>
      <c r="R13" s="206" t="str">
        <f t="shared" si="3"/>
        <v/>
      </c>
      <c r="S13" s="207" t="str">
        <f t="shared" si="3"/>
        <v/>
      </c>
      <c r="T13" s="208" t="str">
        <f t="shared" si="3"/>
        <v/>
      </c>
      <c r="U13" s="206" t="str">
        <f t="shared" si="3"/>
        <v/>
      </c>
      <c r="V13" s="206">
        <f t="shared" si="3"/>
        <v>-53</v>
      </c>
      <c r="W13" s="206" t="str">
        <f t="shared" si="3"/>
        <v/>
      </c>
      <c r="X13" s="206" t="str">
        <f t="shared" si="3"/>
        <v/>
      </c>
      <c r="Y13" s="206" t="str">
        <f t="shared" si="3"/>
        <v/>
      </c>
      <c r="Z13" s="206" t="str">
        <f t="shared" si="3"/>
        <v/>
      </c>
      <c r="AA13" s="206" t="str">
        <f t="shared" si="3"/>
        <v/>
      </c>
      <c r="AB13" s="206" t="str">
        <f t="shared" si="3"/>
        <v/>
      </c>
      <c r="AC13" s="206" t="str">
        <f t="shared" si="3"/>
        <v/>
      </c>
      <c r="AD13" s="206">
        <f t="shared" ref="AD13:AD15" si="6">H13-I13</f>
        <v>-53</v>
      </c>
      <c r="AE13" s="206">
        <f t="shared" ref="AE13:AE15" si="7">SUMPRODUCT(N$7:AD$7,N13:AD13)</f>
        <v>-53</v>
      </c>
    </row>
    <row r="14" spans="1:31" s="141" customFormat="1" x14ac:dyDescent="0.25">
      <c r="B14" s="145">
        <v>45553</v>
      </c>
      <c r="C14" s="146" t="str">
        <f>IF(E14="-",VLOOKUP(F14,'Plan comptable'!$A:$C,2,FALSE),VLOOKUP(E14,Tiers!A:B,2,FALSE))</f>
        <v>5121.</v>
      </c>
      <c r="D14" s="146">
        <f>VLOOKUP(C14,'Plan comptable'!$B:$D,3,FALSE)</f>
        <v>15</v>
      </c>
      <c r="E14" s="138" t="s">
        <v>1907</v>
      </c>
      <c r="F14" s="147" t="s">
        <v>2167</v>
      </c>
      <c r="G14" s="147" t="s">
        <v>2253</v>
      </c>
      <c r="H14" s="148">
        <v>53</v>
      </c>
      <c r="I14" s="148"/>
      <c r="J14" s="149"/>
      <c r="K14" s="150"/>
      <c r="L14" s="148"/>
      <c r="M14" s="205" t="s">
        <v>2115</v>
      </c>
      <c r="N14" s="206" t="str">
        <f t="shared" ref="N14:AC15" si="8">IF($M14=N$8,$H14-$I14,"")</f>
        <v/>
      </c>
      <c r="O14" s="206" t="str">
        <f t="shared" si="8"/>
        <v/>
      </c>
      <c r="P14" s="206" t="str">
        <f t="shared" si="8"/>
        <v/>
      </c>
      <c r="Q14" s="206" t="str">
        <f t="shared" si="8"/>
        <v/>
      </c>
      <c r="R14" s="206" t="str">
        <f t="shared" si="8"/>
        <v/>
      </c>
      <c r="S14" s="207" t="str">
        <f t="shared" si="8"/>
        <v/>
      </c>
      <c r="T14" s="208" t="str">
        <f t="shared" si="8"/>
        <v/>
      </c>
      <c r="U14" s="206" t="str">
        <f t="shared" si="8"/>
        <v/>
      </c>
      <c r="V14" s="206">
        <f t="shared" si="8"/>
        <v>53</v>
      </c>
      <c r="W14" s="206" t="str">
        <f t="shared" si="8"/>
        <v/>
      </c>
      <c r="X14" s="206" t="str">
        <f t="shared" si="8"/>
        <v/>
      </c>
      <c r="Y14" s="206" t="str">
        <f t="shared" si="8"/>
        <v/>
      </c>
      <c r="Z14" s="206" t="str">
        <f t="shared" si="8"/>
        <v/>
      </c>
      <c r="AA14" s="206" t="str">
        <f t="shared" si="8"/>
        <v/>
      </c>
      <c r="AB14" s="206" t="str">
        <f t="shared" si="8"/>
        <v/>
      </c>
      <c r="AC14" s="206" t="str">
        <f t="shared" si="8"/>
        <v/>
      </c>
      <c r="AD14" s="206">
        <f t="shared" si="6"/>
        <v>53</v>
      </c>
      <c r="AE14" s="206">
        <f t="shared" si="7"/>
        <v>53</v>
      </c>
    </row>
    <row r="15" spans="1:31" s="167" customFormat="1" x14ac:dyDescent="0.25">
      <c r="A15" s="141">
        <v>5</v>
      </c>
      <c r="B15" s="156"/>
      <c r="C15" s="157"/>
      <c r="D15" s="157"/>
      <c r="E15" s="158"/>
      <c r="F15" s="159" t="s">
        <v>1907</v>
      </c>
      <c r="G15" s="159"/>
      <c r="H15" s="160"/>
      <c r="I15" s="160"/>
      <c r="J15" s="161"/>
      <c r="K15" s="162"/>
      <c r="L15" s="160"/>
      <c r="M15" s="205" t="s">
        <v>1907</v>
      </c>
      <c r="N15" s="206" t="str">
        <f t="shared" si="8"/>
        <v/>
      </c>
      <c r="O15" s="206" t="str">
        <f t="shared" si="8"/>
        <v/>
      </c>
      <c r="P15" s="206" t="str">
        <f t="shared" si="8"/>
        <v/>
      </c>
      <c r="Q15" s="206" t="str">
        <f t="shared" si="8"/>
        <v/>
      </c>
      <c r="R15" s="206" t="str">
        <f t="shared" si="8"/>
        <v/>
      </c>
      <c r="S15" s="207" t="str">
        <f t="shared" si="8"/>
        <v/>
      </c>
      <c r="T15" s="208" t="str">
        <f t="shared" si="8"/>
        <v/>
      </c>
      <c r="U15" s="206" t="str">
        <f t="shared" si="8"/>
        <v/>
      </c>
      <c r="V15" s="206" t="str">
        <f t="shared" si="8"/>
        <v/>
      </c>
      <c r="W15" s="206" t="str">
        <f t="shared" si="8"/>
        <v/>
      </c>
      <c r="X15" s="206" t="str">
        <f t="shared" si="8"/>
        <v/>
      </c>
      <c r="Y15" s="206" t="str">
        <f t="shared" si="8"/>
        <v/>
      </c>
      <c r="Z15" s="206" t="str">
        <f t="shared" si="8"/>
        <v/>
      </c>
      <c r="AA15" s="206" t="str">
        <f t="shared" si="8"/>
        <v/>
      </c>
      <c r="AB15" s="206" t="str">
        <f t="shared" si="8"/>
        <v/>
      </c>
      <c r="AC15" s="206" t="str">
        <f t="shared" si="8"/>
        <v/>
      </c>
      <c r="AD15" s="206">
        <f t="shared" si="6"/>
        <v>0</v>
      </c>
      <c r="AE15" s="206">
        <f t="shared" si="7"/>
        <v>0</v>
      </c>
    </row>
    <row r="16" spans="1:31" s="167" customFormat="1" x14ac:dyDescent="0.25">
      <c r="A16" s="141">
        <v>6</v>
      </c>
      <c r="B16" s="156">
        <v>45658</v>
      </c>
      <c r="C16" s="157" t="str">
        <f>IF(E16="-",VLOOKUP(F16,'Plan comptable'!$A:$C,2,FALSE),VLOOKUP(E16,Tiers!A:B,2,FALSE))</f>
        <v>5121.</v>
      </c>
      <c r="D16" s="157">
        <f>VLOOKUP(C16,'Plan comptable'!$B:$D,3,FALSE)</f>
        <v>15</v>
      </c>
      <c r="E16" s="158" t="s">
        <v>1907</v>
      </c>
      <c r="F16" s="159" t="s">
        <v>2167</v>
      </c>
      <c r="G16" s="159" t="s">
        <v>2141</v>
      </c>
      <c r="H16" s="160">
        <v>181</v>
      </c>
      <c r="I16" s="160"/>
      <c r="J16" s="161">
        <f>+J15+H16-I16</f>
        <v>181</v>
      </c>
      <c r="K16" s="162">
        <f>IF(K15=0,K15+1,K15)</f>
        <v>1</v>
      </c>
      <c r="L16" s="160"/>
      <c r="M16" s="163" t="s">
        <v>2115</v>
      </c>
      <c r="N16" s="164" t="str">
        <f t="shared" si="3"/>
        <v/>
      </c>
      <c r="O16" s="164" t="str">
        <f t="shared" si="3"/>
        <v/>
      </c>
      <c r="P16" s="164" t="str">
        <f t="shared" si="3"/>
        <v/>
      </c>
      <c r="Q16" s="164" t="str">
        <f t="shared" si="3"/>
        <v/>
      </c>
      <c r="R16" s="164" t="str">
        <f t="shared" si="3"/>
        <v/>
      </c>
      <c r="S16" s="165" t="str">
        <f t="shared" si="3"/>
        <v/>
      </c>
      <c r="T16" s="166" t="str">
        <f t="shared" si="3"/>
        <v/>
      </c>
      <c r="U16" s="164" t="str">
        <f t="shared" si="3"/>
        <v/>
      </c>
      <c r="V16" s="164">
        <f t="shared" si="3"/>
        <v>181</v>
      </c>
      <c r="W16" s="164" t="str">
        <f t="shared" si="3"/>
        <v/>
      </c>
      <c r="X16" s="164" t="str">
        <f t="shared" si="3"/>
        <v/>
      </c>
      <c r="Y16" s="164" t="str">
        <f t="shared" si="3"/>
        <v/>
      </c>
      <c r="Z16" s="164" t="str">
        <f t="shared" si="3"/>
        <v/>
      </c>
      <c r="AA16" s="164" t="str">
        <f t="shared" si="3"/>
        <v/>
      </c>
      <c r="AB16" s="164" t="str">
        <f t="shared" si="3"/>
        <v/>
      </c>
      <c r="AC16" s="164" t="str">
        <f t="shared" si="3"/>
        <v/>
      </c>
      <c r="AD16" s="164">
        <f t="shared" si="4"/>
        <v>181</v>
      </c>
      <c r="AE16" s="164">
        <f t="shared" si="5"/>
        <v>181</v>
      </c>
    </row>
    <row r="17" spans="1:31" s="167" customFormat="1" x14ac:dyDescent="0.25">
      <c r="A17" s="141">
        <v>7</v>
      </c>
      <c r="B17" s="156">
        <v>45658</v>
      </c>
      <c r="C17" s="157" t="str">
        <f>IF(E17="-",VLOOKUP(F17,'Plan comptable'!$A:$C,2,FALSE),VLOOKUP(E17,Tiers!A:B,2,FALSE))</f>
        <v>7561.</v>
      </c>
      <c r="D17" s="157">
        <f>VLOOKUP(C17,'Plan comptable'!$B:$D,3,FALSE)</f>
        <v>78</v>
      </c>
      <c r="E17" s="158" t="s">
        <v>1907</v>
      </c>
      <c r="F17" s="159" t="s">
        <v>2126</v>
      </c>
      <c r="G17" s="159" t="s">
        <v>2141</v>
      </c>
      <c r="H17" s="160"/>
      <c r="I17" s="160">
        <v>81</v>
      </c>
      <c r="J17" s="161">
        <f t="shared" ref="J17:J25" si="9">+J16+H17-I17</f>
        <v>100</v>
      </c>
      <c r="K17" s="162">
        <f>IF(J16=0,K16+1,K16)</f>
        <v>1</v>
      </c>
      <c r="L17" s="160"/>
      <c r="M17" s="163" t="s">
        <v>2115</v>
      </c>
      <c r="N17" s="164" t="str">
        <f t="shared" si="3"/>
        <v/>
      </c>
      <c r="O17" s="164" t="str">
        <f t="shared" si="3"/>
        <v/>
      </c>
      <c r="P17" s="164" t="str">
        <f t="shared" si="3"/>
        <v/>
      </c>
      <c r="Q17" s="164" t="str">
        <f t="shared" si="3"/>
        <v/>
      </c>
      <c r="R17" s="164" t="str">
        <f t="shared" si="3"/>
        <v/>
      </c>
      <c r="S17" s="165" t="str">
        <f t="shared" si="3"/>
        <v/>
      </c>
      <c r="T17" s="166" t="str">
        <f t="shared" si="3"/>
        <v/>
      </c>
      <c r="U17" s="164" t="str">
        <f t="shared" si="3"/>
        <v/>
      </c>
      <c r="V17" s="164">
        <f t="shared" si="3"/>
        <v>-81</v>
      </c>
      <c r="W17" s="164" t="str">
        <f t="shared" si="3"/>
        <v/>
      </c>
      <c r="X17" s="164" t="str">
        <f t="shared" si="3"/>
        <v/>
      </c>
      <c r="Y17" s="164" t="str">
        <f t="shared" si="3"/>
        <v/>
      </c>
      <c r="Z17" s="164" t="str">
        <f t="shared" si="3"/>
        <v/>
      </c>
      <c r="AA17" s="164" t="str">
        <f t="shared" si="3"/>
        <v/>
      </c>
      <c r="AB17" s="164" t="str">
        <f t="shared" si="3"/>
        <v/>
      </c>
      <c r="AC17" s="164" t="str">
        <f t="shared" si="3"/>
        <v/>
      </c>
      <c r="AD17" s="164">
        <f t="shared" si="4"/>
        <v>-81</v>
      </c>
      <c r="AE17" s="164">
        <f t="shared" si="5"/>
        <v>-81</v>
      </c>
    </row>
    <row r="18" spans="1:31" s="167" customFormat="1" x14ac:dyDescent="0.25">
      <c r="A18" s="141">
        <v>8</v>
      </c>
      <c r="B18" s="156">
        <v>45658</v>
      </c>
      <c r="C18" s="157" t="str">
        <f>IF(E18="-",VLOOKUP(F18,'Plan comptable'!$A:$C,2,FALSE),VLOOKUP(E18,Tiers!A:B,2,FALSE))</f>
        <v>7562.</v>
      </c>
      <c r="D18" s="157">
        <f>VLOOKUP(C18,'Plan comptable'!$B:$D,3,FALSE)</f>
        <v>79</v>
      </c>
      <c r="E18" s="158" t="s">
        <v>1907</v>
      </c>
      <c r="F18" s="159" t="s">
        <v>2142</v>
      </c>
      <c r="G18" s="159" t="s">
        <v>2141</v>
      </c>
      <c r="H18" s="160"/>
      <c r="I18" s="160">
        <v>100</v>
      </c>
      <c r="J18" s="161">
        <f t="shared" si="9"/>
        <v>0</v>
      </c>
      <c r="K18" s="162">
        <f t="shared" ref="K18:K25" si="10">IF(J17=0,K17+1,K17)</f>
        <v>1</v>
      </c>
      <c r="L18" s="160"/>
      <c r="M18" s="163" t="s">
        <v>2115</v>
      </c>
      <c r="N18" s="164" t="str">
        <f t="shared" si="3"/>
        <v/>
      </c>
      <c r="O18" s="164" t="str">
        <f t="shared" si="3"/>
        <v/>
      </c>
      <c r="P18" s="164" t="str">
        <f t="shared" si="3"/>
        <v/>
      </c>
      <c r="Q18" s="164" t="str">
        <f t="shared" si="3"/>
        <v/>
      </c>
      <c r="R18" s="164" t="str">
        <f t="shared" si="3"/>
        <v/>
      </c>
      <c r="S18" s="165" t="str">
        <f t="shared" si="3"/>
        <v/>
      </c>
      <c r="T18" s="166" t="str">
        <f t="shared" si="3"/>
        <v/>
      </c>
      <c r="U18" s="164" t="str">
        <f t="shared" si="3"/>
        <v/>
      </c>
      <c r="V18" s="164">
        <f t="shared" si="3"/>
        <v>-100</v>
      </c>
      <c r="W18" s="164" t="str">
        <f t="shared" si="3"/>
        <v/>
      </c>
      <c r="X18" s="164" t="str">
        <f t="shared" si="3"/>
        <v/>
      </c>
      <c r="Y18" s="164" t="str">
        <f t="shared" si="3"/>
        <v/>
      </c>
      <c r="Z18" s="164" t="str">
        <f t="shared" si="3"/>
        <v/>
      </c>
      <c r="AA18" s="164" t="str">
        <f t="shared" si="3"/>
        <v/>
      </c>
      <c r="AB18" s="164" t="str">
        <f t="shared" si="3"/>
        <v/>
      </c>
      <c r="AC18" s="164" t="str">
        <f t="shared" si="3"/>
        <v/>
      </c>
      <c r="AD18" s="164">
        <f t="shared" si="4"/>
        <v>-100</v>
      </c>
      <c r="AE18" s="164">
        <f t="shared" si="5"/>
        <v>-100</v>
      </c>
    </row>
    <row r="19" spans="1:31" s="167" customFormat="1" x14ac:dyDescent="0.25">
      <c r="A19" s="141">
        <v>9</v>
      </c>
      <c r="B19" s="156">
        <v>45658</v>
      </c>
      <c r="C19" s="157" t="str">
        <f>IF(E19="-",VLOOKUP(F19,'Plan comptable'!$A:$C,2,FALSE),VLOOKUP(E19,Tiers!A:B,2,FALSE))</f>
        <v>627.</v>
      </c>
      <c r="D19" s="157">
        <f>VLOOKUP(C19,'Plan comptable'!$B:$D,3,FALSE)</f>
        <v>57</v>
      </c>
      <c r="E19" s="158" t="s">
        <v>1907</v>
      </c>
      <c r="F19" s="159" t="s">
        <v>2150</v>
      </c>
      <c r="G19" s="159" t="s">
        <v>2151</v>
      </c>
      <c r="H19" s="160">
        <v>180</v>
      </c>
      <c r="I19" s="160"/>
      <c r="J19" s="161">
        <f t="shared" si="9"/>
        <v>180</v>
      </c>
      <c r="K19" s="162">
        <f t="shared" si="10"/>
        <v>2</v>
      </c>
      <c r="L19" s="160"/>
      <c r="M19" s="163" t="s">
        <v>2115</v>
      </c>
      <c r="N19" s="164" t="str">
        <f t="shared" si="3"/>
        <v/>
      </c>
      <c r="O19" s="164" t="str">
        <f t="shared" si="3"/>
        <v/>
      </c>
      <c r="P19" s="164" t="str">
        <f t="shared" si="3"/>
        <v/>
      </c>
      <c r="Q19" s="164" t="str">
        <f t="shared" si="3"/>
        <v/>
      </c>
      <c r="R19" s="164" t="str">
        <f t="shared" si="3"/>
        <v/>
      </c>
      <c r="S19" s="165" t="str">
        <f t="shared" si="3"/>
        <v/>
      </c>
      <c r="T19" s="166" t="str">
        <f t="shared" si="3"/>
        <v/>
      </c>
      <c r="U19" s="164" t="str">
        <f t="shared" si="3"/>
        <v/>
      </c>
      <c r="V19" s="164">
        <f t="shared" si="3"/>
        <v>180</v>
      </c>
      <c r="W19" s="164" t="str">
        <f t="shared" si="3"/>
        <v/>
      </c>
      <c r="X19" s="164" t="str">
        <f t="shared" si="3"/>
        <v/>
      </c>
      <c r="Y19" s="164" t="str">
        <f t="shared" si="3"/>
        <v/>
      </c>
      <c r="Z19" s="164" t="str">
        <f t="shared" si="3"/>
        <v/>
      </c>
      <c r="AA19" s="164" t="str">
        <f t="shared" si="3"/>
        <v/>
      </c>
      <c r="AB19" s="164" t="str">
        <f t="shared" si="3"/>
        <v/>
      </c>
      <c r="AC19" s="164" t="str">
        <f t="shared" si="3"/>
        <v/>
      </c>
      <c r="AD19" s="164">
        <f t="shared" si="4"/>
        <v>180</v>
      </c>
      <c r="AE19" s="164">
        <f t="shared" si="5"/>
        <v>180</v>
      </c>
    </row>
    <row r="20" spans="1:31" s="167" customFormat="1" x14ac:dyDescent="0.25">
      <c r="A20" s="141">
        <v>10</v>
      </c>
      <c r="B20" s="156">
        <v>45658</v>
      </c>
      <c r="C20" s="157" t="str">
        <f>IF(E20="-",VLOOKUP(F20,'Plan comptable'!$A:$C,2,FALSE),VLOOKUP(E20,Tiers!A:B,2,FALSE))</f>
        <v>5121.</v>
      </c>
      <c r="D20" s="157">
        <f>VLOOKUP(C20,'Plan comptable'!$B:$D,3,FALSE)</f>
        <v>15</v>
      </c>
      <c r="E20" s="158" t="s">
        <v>1907</v>
      </c>
      <c r="F20" s="159" t="s">
        <v>2167</v>
      </c>
      <c r="G20" s="159" t="s">
        <v>2151</v>
      </c>
      <c r="H20" s="160"/>
      <c r="I20" s="160">
        <v>180</v>
      </c>
      <c r="J20" s="161">
        <f t="shared" si="9"/>
        <v>0</v>
      </c>
      <c r="K20" s="162">
        <f t="shared" si="10"/>
        <v>2</v>
      </c>
      <c r="L20" s="160"/>
      <c r="M20" s="163" t="s">
        <v>2115</v>
      </c>
      <c r="N20" s="164" t="str">
        <f t="shared" si="3"/>
        <v/>
      </c>
      <c r="O20" s="164" t="str">
        <f t="shared" si="3"/>
        <v/>
      </c>
      <c r="P20" s="164" t="str">
        <f t="shared" si="3"/>
        <v/>
      </c>
      <c r="Q20" s="164" t="str">
        <f t="shared" si="3"/>
        <v/>
      </c>
      <c r="R20" s="164" t="str">
        <f t="shared" si="3"/>
        <v/>
      </c>
      <c r="S20" s="165" t="str">
        <f t="shared" si="3"/>
        <v/>
      </c>
      <c r="T20" s="166" t="str">
        <f t="shared" si="3"/>
        <v/>
      </c>
      <c r="U20" s="164" t="str">
        <f t="shared" si="3"/>
        <v/>
      </c>
      <c r="V20" s="164">
        <f t="shared" si="3"/>
        <v>-180</v>
      </c>
      <c r="W20" s="164" t="str">
        <f t="shared" si="3"/>
        <v/>
      </c>
      <c r="X20" s="164" t="str">
        <f t="shared" si="3"/>
        <v/>
      </c>
      <c r="Y20" s="164" t="str">
        <f t="shared" si="3"/>
        <v/>
      </c>
      <c r="Z20" s="164" t="str">
        <f t="shared" si="3"/>
        <v/>
      </c>
      <c r="AA20" s="164" t="str">
        <f t="shared" si="3"/>
        <v/>
      </c>
      <c r="AB20" s="164" t="str">
        <f t="shared" si="3"/>
        <v/>
      </c>
      <c r="AC20" s="164" t="str">
        <f t="shared" si="3"/>
        <v/>
      </c>
      <c r="AD20" s="164">
        <f t="shared" si="4"/>
        <v>-180</v>
      </c>
      <c r="AE20" s="164">
        <f t="shared" si="5"/>
        <v>-180</v>
      </c>
    </row>
    <row r="21" spans="1:31" s="167" customFormat="1" x14ac:dyDescent="0.25">
      <c r="A21" s="141">
        <v>11</v>
      </c>
      <c r="B21" s="156">
        <v>45658</v>
      </c>
      <c r="C21" s="157" t="str">
        <f>IF(E21="-",VLOOKUP(F21,'Plan comptable'!$A:$C,2,FALSE),VLOOKUP(E21,Tiers!A:B,2,FALSE))</f>
        <v>616.</v>
      </c>
      <c r="D21" s="157">
        <f>VLOOKUP(C21,'Plan comptable'!$B:$D,3,FALSE)</f>
        <v>55</v>
      </c>
      <c r="E21" s="158" t="s">
        <v>1907</v>
      </c>
      <c r="F21" s="159" t="s">
        <v>2169</v>
      </c>
      <c r="G21" s="159" t="s">
        <v>2170</v>
      </c>
      <c r="H21" s="160">
        <v>210</v>
      </c>
      <c r="I21" s="160"/>
      <c r="J21" s="161">
        <f t="shared" si="9"/>
        <v>210</v>
      </c>
      <c r="K21" s="162">
        <f t="shared" si="10"/>
        <v>3</v>
      </c>
      <c r="L21" s="160"/>
      <c r="M21" s="163" t="s">
        <v>2115</v>
      </c>
      <c r="N21" s="164" t="str">
        <f t="shared" si="3"/>
        <v/>
      </c>
      <c r="O21" s="164" t="str">
        <f t="shared" si="3"/>
        <v/>
      </c>
      <c r="P21" s="164" t="str">
        <f t="shared" si="3"/>
        <v/>
      </c>
      <c r="Q21" s="164" t="str">
        <f t="shared" si="3"/>
        <v/>
      </c>
      <c r="R21" s="164" t="str">
        <f t="shared" si="3"/>
        <v/>
      </c>
      <c r="S21" s="165" t="str">
        <f t="shared" si="3"/>
        <v/>
      </c>
      <c r="T21" s="166" t="str">
        <f t="shared" si="3"/>
        <v/>
      </c>
      <c r="U21" s="164" t="str">
        <f t="shared" si="3"/>
        <v/>
      </c>
      <c r="V21" s="164">
        <f t="shared" si="3"/>
        <v>210</v>
      </c>
      <c r="W21" s="164" t="str">
        <f t="shared" si="3"/>
        <v/>
      </c>
      <c r="X21" s="164" t="str">
        <f t="shared" si="3"/>
        <v/>
      </c>
      <c r="Y21" s="164" t="str">
        <f t="shared" si="3"/>
        <v/>
      </c>
      <c r="Z21" s="164" t="str">
        <f t="shared" si="3"/>
        <v/>
      </c>
      <c r="AA21" s="164" t="str">
        <f t="shared" si="3"/>
        <v/>
      </c>
      <c r="AB21" s="164" t="str">
        <f t="shared" si="3"/>
        <v/>
      </c>
      <c r="AC21" s="164" t="str">
        <f t="shared" si="3"/>
        <v/>
      </c>
      <c r="AD21" s="164">
        <f t="shared" si="4"/>
        <v>210</v>
      </c>
      <c r="AE21" s="164">
        <f t="shared" si="5"/>
        <v>210</v>
      </c>
    </row>
    <row r="22" spans="1:31" s="167" customFormat="1" x14ac:dyDescent="0.25">
      <c r="A22" s="141">
        <v>12</v>
      </c>
      <c r="B22" s="156">
        <v>45658</v>
      </c>
      <c r="C22" s="157" t="str">
        <f>IF(E22="-",VLOOKUP(F22,'Plan comptable'!$A:$C,2,FALSE),VLOOKUP(E22,Tiers!A:B,2,FALSE))</f>
        <v>5121.</v>
      </c>
      <c r="D22" s="157">
        <f>VLOOKUP(C22,'Plan comptable'!$B:$D,3,FALSE)</f>
        <v>15</v>
      </c>
      <c r="E22" s="158" t="s">
        <v>1907</v>
      </c>
      <c r="F22" s="159" t="s">
        <v>2167</v>
      </c>
      <c r="G22" s="159" t="s">
        <v>2170</v>
      </c>
      <c r="H22" s="160"/>
      <c r="I22" s="160">
        <v>210</v>
      </c>
      <c r="J22" s="161">
        <f t="shared" si="9"/>
        <v>0</v>
      </c>
      <c r="K22" s="162">
        <f t="shared" si="10"/>
        <v>3</v>
      </c>
      <c r="L22" s="160"/>
      <c r="M22" s="163" t="s">
        <v>2115</v>
      </c>
      <c r="N22" s="164" t="str">
        <f t="shared" si="3"/>
        <v/>
      </c>
      <c r="O22" s="164" t="str">
        <f t="shared" si="3"/>
        <v/>
      </c>
      <c r="P22" s="164" t="str">
        <f t="shared" si="3"/>
        <v/>
      </c>
      <c r="Q22" s="164" t="str">
        <f t="shared" si="3"/>
        <v/>
      </c>
      <c r="R22" s="164" t="str">
        <f t="shared" si="3"/>
        <v/>
      </c>
      <c r="S22" s="165" t="str">
        <f t="shared" si="3"/>
        <v/>
      </c>
      <c r="T22" s="166" t="str">
        <f t="shared" si="3"/>
        <v/>
      </c>
      <c r="U22" s="164" t="str">
        <f t="shared" si="3"/>
        <v/>
      </c>
      <c r="V22" s="164">
        <f t="shared" si="3"/>
        <v>-210</v>
      </c>
      <c r="W22" s="164" t="str">
        <f t="shared" si="3"/>
        <v/>
      </c>
      <c r="X22" s="164" t="str">
        <f t="shared" si="3"/>
        <v/>
      </c>
      <c r="Y22" s="164" t="str">
        <f t="shared" si="3"/>
        <v/>
      </c>
      <c r="Z22" s="164" t="str">
        <f t="shared" si="3"/>
        <v/>
      </c>
      <c r="AA22" s="164" t="str">
        <f t="shared" si="3"/>
        <v/>
      </c>
      <c r="AB22" s="164" t="str">
        <f t="shared" si="3"/>
        <v/>
      </c>
      <c r="AC22" s="164" t="str">
        <f t="shared" si="3"/>
        <v/>
      </c>
      <c r="AD22" s="164">
        <f t="shared" si="4"/>
        <v>-210</v>
      </c>
      <c r="AE22" s="164">
        <f t="shared" si="5"/>
        <v>-210</v>
      </c>
    </row>
    <row r="23" spans="1:31" s="167" customFormat="1" x14ac:dyDescent="0.25">
      <c r="A23" s="141">
        <v>13</v>
      </c>
      <c r="B23" s="156">
        <v>45658</v>
      </c>
      <c r="C23" s="157" t="str">
        <f>IF(E23="-",VLOOKUP(F23,'Plan comptable'!$A:$C,2,FALSE),VLOOKUP(E23,Tiers!A:B,2,FALSE))</f>
        <v>5121.</v>
      </c>
      <c r="D23" s="157">
        <f>VLOOKUP(C23,'Plan comptable'!$B:$D,3,FALSE)</f>
        <v>15</v>
      </c>
      <c r="E23" s="158" t="s">
        <v>1907</v>
      </c>
      <c r="F23" s="159" t="s">
        <v>2167</v>
      </c>
      <c r="G23" s="159" t="s">
        <v>2171</v>
      </c>
      <c r="H23" s="160"/>
      <c r="I23" s="160">
        <v>9</v>
      </c>
      <c r="J23" s="161">
        <f t="shared" si="9"/>
        <v>-9</v>
      </c>
      <c r="K23" s="162">
        <f t="shared" si="10"/>
        <v>4</v>
      </c>
      <c r="L23" s="160"/>
      <c r="M23" s="163" t="s">
        <v>2115</v>
      </c>
      <c r="N23" s="164" t="str">
        <f t="shared" si="3"/>
        <v/>
      </c>
      <c r="O23" s="164" t="str">
        <f t="shared" si="3"/>
        <v/>
      </c>
      <c r="P23" s="164" t="str">
        <f t="shared" si="3"/>
        <v/>
      </c>
      <c r="Q23" s="164" t="str">
        <f t="shared" si="3"/>
        <v/>
      </c>
      <c r="R23" s="164" t="str">
        <f t="shared" si="3"/>
        <v/>
      </c>
      <c r="S23" s="165" t="str">
        <f t="shared" si="3"/>
        <v/>
      </c>
      <c r="T23" s="166" t="str">
        <f t="shared" si="3"/>
        <v/>
      </c>
      <c r="U23" s="164" t="str">
        <f t="shared" si="3"/>
        <v/>
      </c>
      <c r="V23" s="164">
        <f t="shared" si="3"/>
        <v>-9</v>
      </c>
      <c r="W23" s="164" t="str">
        <f t="shared" si="3"/>
        <v/>
      </c>
      <c r="X23" s="164" t="str">
        <f t="shared" si="3"/>
        <v/>
      </c>
      <c r="Y23" s="164" t="str">
        <f t="shared" si="3"/>
        <v/>
      </c>
      <c r="Z23" s="164" t="str">
        <f t="shared" si="3"/>
        <v/>
      </c>
      <c r="AA23" s="164" t="str">
        <f t="shared" si="3"/>
        <v/>
      </c>
      <c r="AB23" s="164" t="str">
        <f t="shared" si="3"/>
        <v/>
      </c>
      <c r="AC23" s="164" t="str">
        <f t="shared" si="3"/>
        <v/>
      </c>
      <c r="AD23" s="164">
        <f t="shared" si="4"/>
        <v>-9</v>
      </c>
      <c r="AE23" s="164">
        <f t="shared" si="5"/>
        <v>-9</v>
      </c>
    </row>
    <row r="24" spans="1:31" s="167" customFormat="1" x14ac:dyDescent="0.25">
      <c r="A24" s="141">
        <v>14</v>
      </c>
      <c r="B24" s="156">
        <v>45658</v>
      </c>
      <c r="C24" s="157" t="str">
        <f>IF(E24="-",VLOOKUP(F24,'Plan comptable'!$A:$C,2,FALSE),VLOOKUP(E24,Tiers!A:B,2,FALSE))</f>
        <v>658.</v>
      </c>
      <c r="D24" s="157">
        <f>VLOOKUP(C24,'Plan comptable'!$B:$D,3,FALSE)</f>
        <v>58</v>
      </c>
      <c r="E24" s="158" t="s">
        <v>1907</v>
      </c>
      <c r="F24" s="159" t="s">
        <v>2152</v>
      </c>
      <c r="G24" s="159" t="s">
        <v>2171</v>
      </c>
      <c r="H24" s="160">
        <v>9</v>
      </c>
      <c r="I24" s="160"/>
      <c r="J24" s="161">
        <f t="shared" si="9"/>
        <v>0</v>
      </c>
      <c r="K24" s="162">
        <f t="shared" si="10"/>
        <v>4</v>
      </c>
      <c r="L24" s="160"/>
      <c r="M24" s="163" t="s">
        <v>2115</v>
      </c>
      <c r="N24" s="164" t="str">
        <f t="shared" si="3"/>
        <v/>
      </c>
      <c r="O24" s="164" t="str">
        <f t="shared" si="3"/>
        <v/>
      </c>
      <c r="P24" s="164" t="str">
        <f t="shared" si="3"/>
        <v/>
      </c>
      <c r="Q24" s="164" t="str">
        <f t="shared" si="3"/>
        <v/>
      </c>
      <c r="R24" s="164" t="str">
        <f t="shared" si="3"/>
        <v/>
      </c>
      <c r="S24" s="165" t="str">
        <f t="shared" si="3"/>
        <v/>
      </c>
      <c r="T24" s="166" t="str">
        <f t="shared" si="3"/>
        <v/>
      </c>
      <c r="U24" s="164" t="str">
        <f t="shared" si="3"/>
        <v/>
      </c>
      <c r="V24" s="164">
        <f t="shared" si="3"/>
        <v>9</v>
      </c>
      <c r="W24" s="164" t="str">
        <f t="shared" si="3"/>
        <v/>
      </c>
      <c r="X24" s="164" t="str">
        <f t="shared" si="3"/>
        <v/>
      </c>
      <c r="Y24" s="164" t="str">
        <f t="shared" si="3"/>
        <v/>
      </c>
      <c r="Z24" s="164" t="str">
        <f t="shared" si="3"/>
        <v/>
      </c>
      <c r="AA24" s="164" t="str">
        <f t="shared" si="3"/>
        <v/>
      </c>
      <c r="AB24" s="164" t="str">
        <f t="shared" si="3"/>
        <v/>
      </c>
      <c r="AC24" s="164" t="str">
        <f t="shared" si="3"/>
        <v/>
      </c>
      <c r="AD24" s="164">
        <f t="shared" si="4"/>
        <v>9</v>
      </c>
      <c r="AE24" s="164">
        <f t="shared" si="5"/>
        <v>9</v>
      </c>
    </row>
    <row r="25" spans="1:31" s="167" customFormat="1" x14ac:dyDescent="0.25">
      <c r="A25" s="141">
        <v>15</v>
      </c>
      <c r="B25" s="156">
        <v>45658</v>
      </c>
      <c r="C25" s="157" t="str">
        <f>IF(E25="-",VLOOKUP(F25,'Plan comptable'!$A:$C,2,FALSE),VLOOKUP(E25,Tiers!A:B,2,FALSE))</f>
        <v>5121.</v>
      </c>
      <c r="D25" s="157">
        <f>VLOOKUP(C25,'Plan comptable'!$B:$D,3,FALSE)</f>
        <v>15</v>
      </c>
      <c r="E25" s="158" t="s">
        <v>1907</v>
      </c>
      <c r="F25" s="159" t="s">
        <v>2167</v>
      </c>
      <c r="G25" s="159" t="s">
        <v>2163</v>
      </c>
      <c r="H25" s="160"/>
      <c r="I25" s="160">
        <v>50</v>
      </c>
      <c r="J25" s="161">
        <f t="shared" si="9"/>
        <v>-50</v>
      </c>
      <c r="K25" s="162">
        <f t="shared" si="10"/>
        <v>5</v>
      </c>
      <c r="L25" s="160"/>
      <c r="M25" s="163" t="s">
        <v>2115</v>
      </c>
      <c r="N25" s="164" t="str">
        <f t="shared" si="3"/>
        <v/>
      </c>
      <c r="O25" s="164" t="str">
        <f t="shared" si="3"/>
        <v/>
      </c>
      <c r="P25" s="164" t="str">
        <f t="shared" si="3"/>
        <v/>
      </c>
      <c r="Q25" s="164" t="str">
        <f t="shared" si="3"/>
        <v/>
      </c>
      <c r="R25" s="164" t="str">
        <f t="shared" si="3"/>
        <v/>
      </c>
      <c r="S25" s="165" t="str">
        <f t="shared" si="3"/>
        <v/>
      </c>
      <c r="T25" s="166" t="str">
        <f t="shared" si="3"/>
        <v/>
      </c>
      <c r="U25" s="164" t="str">
        <f t="shared" si="3"/>
        <v/>
      </c>
      <c r="V25" s="164">
        <f t="shared" si="3"/>
        <v>-50</v>
      </c>
      <c r="W25" s="164" t="str">
        <f t="shared" si="3"/>
        <v/>
      </c>
      <c r="X25" s="164" t="str">
        <f t="shared" si="3"/>
        <v/>
      </c>
      <c r="Y25" s="164" t="str">
        <f t="shared" si="3"/>
        <v/>
      </c>
      <c r="Z25" s="164" t="str">
        <f t="shared" si="3"/>
        <v/>
      </c>
      <c r="AA25" s="164" t="str">
        <f t="shared" si="3"/>
        <v/>
      </c>
      <c r="AB25" s="164" t="str">
        <f t="shared" si="3"/>
        <v/>
      </c>
      <c r="AC25" s="164" t="str">
        <f t="shared" si="3"/>
        <v/>
      </c>
      <c r="AD25" s="164">
        <f t="shared" si="4"/>
        <v>-50</v>
      </c>
      <c r="AE25" s="164">
        <f t="shared" si="5"/>
        <v>-50</v>
      </c>
    </row>
    <row r="26" spans="1:31" s="167" customFormat="1" x14ac:dyDescent="0.25">
      <c r="A26" s="141">
        <v>16</v>
      </c>
      <c r="B26" s="156">
        <v>45658</v>
      </c>
      <c r="C26" s="157" t="str">
        <f>IF(E26="-",VLOOKUP(F26,'Plan comptable'!$A:$C,2,FALSE),VLOOKUP(E26,Tiers!A:B,2,FALSE))</f>
        <v>623.</v>
      </c>
      <c r="D26" s="157">
        <f>VLOOKUP(C26,'Plan comptable'!$B:$D,3,FALSE)</f>
        <v>58</v>
      </c>
      <c r="E26" s="158" t="s">
        <v>1907</v>
      </c>
      <c r="F26" s="159" t="s">
        <v>2162</v>
      </c>
      <c r="G26" s="159" t="s">
        <v>2163</v>
      </c>
      <c r="H26" s="160">
        <v>50</v>
      </c>
      <c r="I26" s="160"/>
      <c r="J26" s="161">
        <f t="shared" ref="J26:J28" si="11">+J25+H26-I26</f>
        <v>0</v>
      </c>
      <c r="K26" s="162">
        <f t="shared" ref="K26:K28" si="12">IF(J25=0,K25+1,K25)</f>
        <v>5</v>
      </c>
      <c r="L26" s="160"/>
      <c r="M26" s="163" t="s">
        <v>2115</v>
      </c>
      <c r="N26" s="164" t="str">
        <f t="shared" si="3"/>
        <v/>
      </c>
      <c r="O26" s="164" t="str">
        <f t="shared" si="3"/>
        <v/>
      </c>
      <c r="P26" s="164" t="str">
        <f t="shared" si="3"/>
        <v/>
      </c>
      <c r="Q26" s="164" t="str">
        <f t="shared" si="3"/>
        <v/>
      </c>
      <c r="R26" s="164" t="str">
        <f t="shared" si="3"/>
        <v/>
      </c>
      <c r="S26" s="165" t="str">
        <f t="shared" si="3"/>
        <v/>
      </c>
      <c r="T26" s="166" t="str">
        <f t="shared" si="3"/>
        <v/>
      </c>
      <c r="U26" s="164" t="str">
        <f t="shared" si="3"/>
        <v/>
      </c>
      <c r="V26" s="164">
        <f t="shared" si="3"/>
        <v>50</v>
      </c>
      <c r="W26" s="164" t="str">
        <f t="shared" si="3"/>
        <v/>
      </c>
      <c r="X26" s="164" t="str">
        <f t="shared" si="3"/>
        <v/>
      </c>
      <c r="Y26" s="164" t="str">
        <f t="shared" si="3"/>
        <v/>
      </c>
      <c r="Z26" s="164" t="str">
        <f t="shared" si="3"/>
        <v/>
      </c>
      <c r="AA26" s="164" t="str">
        <f t="shared" si="3"/>
        <v/>
      </c>
      <c r="AB26" s="164" t="str">
        <f t="shared" si="3"/>
        <v/>
      </c>
      <c r="AC26" s="164" t="str">
        <f t="shared" ref="AC26:AC57" si="13">IF($M26=AC$8,$H26-$I26,"")</f>
        <v/>
      </c>
      <c r="AD26" s="164">
        <f t="shared" si="4"/>
        <v>50</v>
      </c>
      <c r="AE26" s="164">
        <f t="shared" si="5"/>
        <v>50</v>
      </c>
    </row>
    <row r="27" spans="1:31" s="167" customFormat="1" x14ac:dyDescent="0.25">
      <c r="A27" s="141">
        <v>17</v>
      </c>
      <c r="B27" s="156">
        <v>45658</v>
      </c>
      <c r="C27" s="157" t="str">
        <f>IF(E27="-",VLOOKUP(F27,'Plan comptable'!$A:$C,2,FALSE),VLOOKUP(E27,Tiers!A:B,2,FALSE))</f>
        <v>5121.</v>
      </c>
      <c r="D27" s="157">
        <f>VLOOKUP(C27,'Plan comptable'!$B:$D,3,FALSE)</f>
        <v>15</v>
      </c>
      <c r="E27" s="158" t="s">
        <v>1907</v>
      </c>
      <c r="F27" s="159" t="s">
        <v>2167</v>
      </c>
      <c r="G27" s="159" t="s">
        <v>2203</v>
      </c>
      <c r="H27" s="160"/>
      <c r="I27" s="160">
        <v>50</v>
      </c>
      <c r="J27" s="161">
        <f t="shared" si="11"/>
        <v>-50</v>
      </c>
      <c r="K27" s="162">
        <f t="shared" si="12"/>
        <v>6</v>
      </c>
      <c r="L27" s="160"/>
      <c r="M27" s="163" t="s">
        <v>2115</v>
      </c>
      <c r="N27" s="164" t="str">
        <f t="shared" ref="N27:AB36" si="14">IF($M27=N$8,$H27-$I27,"")</f>
        <v/>
      </c>
      <c r="O27" s="164" t="str">
        <f t="shared" si="14"/>
        <v/>
      </c>
      <c r="P27" s="164" t="str">
        <f t="shared" si="14"/>
        <v/>
      </c>
      <c r="Q27" s="164" t="str">
        <f t="shared" si="14"/>
        <v/>
      </c>
      <c r="R27" s="164" t="str">
        <f t="shared" si="14"/>
        <v/>
      </c>
      <c r="S27" s="165" t="str">
        <f t="shared" si="14"/>
        <v/>
      </c>
      <c r="T27" s="166" t="str">
        <f t="shared" si="14"/>
        <v/>
      </c>
      <c r="U27" s="164" t="str">
        <f t="shared" si="14"/>
        <v/>
      </c>
      <c r="V27" s="164">
        <f t="shared" si="14"/>
        <v>-50</v>
      </c>
      <c r="W27" s="164" t="str">
        <f t="shared" si="14"/>
        <v/>
      </c>
      <c r="X27" s="164" t="str">
        <f t="shared" si="14"/>
        <v/>
      </c>
      <c r="Y27" s="164" t="str">
        <f t="shared" si="14"/>
        <v/>
      </c>
      <c r="Z27" s="164" t="str">
        <f t="shared" si="14"/>
        <v/>
      </c>
      <c r="AA27" s="164" t="str">
        <f t="shared" si="14"/>
        <v/>
      </c>
      <c r="AB27" s="164" t="str">
        <f t="shared" si="14"/>
        <v/>
      </c>
      <c r="AC27" s="164" t="str">
        <f t="shared" si="13"/>
        <v/>
      </c>
      <c r="AD27" s="164">
        <f t="shared" si="4"/>
        <v>-50</v>
      </c>
      <c r="AE27" s="164">
        <f t="shared" si="5"/>
        <v>-50</v>
      </c>
    </row>
    <row r="28" spans="1:31" s="167" customFormat="1" x14ac:dyDescent="0.25">
      <c r="A28" s="141">
        <v>18</v>
      </c>
      <c r="B28" s="156">
        <v>45658</v>
      </c>
      <c r="C28" s="157" t="str">
        <f>IF(E28="-",VLOOKUP(F28,'Plan comptable'!$A:$C,2,FALSE),VLOOKUP(E28,Tiers!A:B,2,FALSE))</f>
        <v>6252.</v>
      </c>
      <c r="D28" s="157">
        <f>VLOOKUP(C28,'Plan comptable'!$B:$D,3,FALSE)</f>
        <v>52</v>
      </c>
      <c r="E28" s="158" t="s">
        <v>1907</v>
      </c>
      <c r="F28" s="159" t="s">
        <v>2158</v>
      </c>
      <c r="G28" s="159" t="s">
        <v>2203</v>
      </c>
      <c r="H28" s="160">
        <v>50</v>
      </c>
      <c r="I28" s="160"/>
      <c r="J28" s="161">
        <f t="shared" si="11"/>
        <v>0</v>
      </c>
      <c r="K28" s="162">
        <f t="shared" si="12"/>
        <v>6</v>
      </c>
      <c r="L28" s="160"/>
      <c r="M28" s="163" t="s">
        <v>2115</v>
      </c>
      <c r="N28" s="164" t="str">
        <f t="shared" si="14"/>
        <v/>
      </c>
      <c r="O28" s="164" t="str">
        <f t="shared" si="14"/>
        <v/>
      </c>
      <c r="P28" s="164" t="str">
        <f t="shared" si="14"/>
        <v/>
      </c>
      <c r="Q28" s="164" t="str">
        <f t="shared" si="14"/>
        <v/>
      </c>
      <c r="R28" s="164" t="str">
        <f t="shared" si="14"/>
        <v/>
      </c>
      <c r="S28" s="165" t="str">
        <f t="shared" si="14"/>
        <v/>
      </c>
      <c r="T28" s="166" t="str">
        <f t="shared" si="14"/>
        <v/>
      </c>
      <c r="U28" s="164" t="str">
        <f t="shared" si="14"/>
        <v/>
      </c>
      <c r="V28" s="164">
        <f t="shared" si="14"/>
        <v>50</v>
      </c>
      <c r="W28" s="164" t="str">
        <f t="shared" si="14"/>
        <v/>
      </c>
      <c r="X28" s="164" t="str">
        <f t="shared" si="14"/>
        <v/>
      </c>
      <c r="Y28" s="164" t="str">
        <f t="shared" si="14"/>
        <v/>
      </c>
      <c r="Z28" s="164" t="str">
        <f t="shared" si="14"/>
        <v/>
      </c>
      <c r="AA28" s="164" t="str">
        <f t="shared" si="14"/>
        <v/>
      </c>
      <c r="AB28" s="164" t="str">
        <f t="shared" si="14"/>
        <v/>
      </c>
      <c r="AC28" s="164" t="str">
        <f t="shared" si="13"/>
        <v/>
      </c>
      <c r="AD28" s="164">
        <f t="shared" si="4"/>
        <v>50</v>
      </c>
      <c r="AE28" s="164">
        <f t="shared" si="5"/>
        <v>50</v>
      </c>
    </row>
    <row r="29" spans="1:31" s="179" customFormat="1" x14ac:dyDescent="0.25">
      <c r="A29" s="141">
        <v>19</v>
      </c>
      <c r="B29" s="168">
        <v>45689</v>
      </c>
      <c r="C29" s="169" t="str">
        <f>IF(E29="-",VLOOKUP(F29,'Plan comptable'!$A:$C,2,FALSE),VLOOKUP(E29,Tiers!A:B,2,FALSE))</f>
        <v>6251.</v>
      </c>
      <c r="D29" s="169">
        <f>VLOOKUP(C29,'Plan comptable'!$B:$D,3,FALSE)</f>
        <v>51</v>
      </c>
      <c r="E29" s="170" t="s">
        <v>1907</v>
      </c>
      <c r="F29" s="171" t="s">
        <v>2160</v>
      </c>
      <c r="G29" s="171" t="s">
        <v>2240</v>
      </c>
      <c r="H29" s="172">
        <f>55*532</f>
        <v>29260</v>
      </c>
      <c r="I29" s="172"/>
      <c r="J29" s="173">
        <f t="shared" ref="J29:J38" si="15">+J28+H29-I29</f>
        <v>29260</v>
      </c>
      <c r="K29" s="174">
        <f t="shared" ref="K29:K38" si="16">IF(J28=0,K28+1,K28)</f>
        <v>7</v>
      </c>
      <c r="L29" s="172"/>
      <c r="M29" s="175" t="s">
        <v>2190</v>
      </c>
      <c r="N29" s="176" t="str">
        <f t="shared" si="14"/>
        <v/>
      </c>
      <c r="O29" s="176" t="str">
        <f t="shared" si="14"/>
        <v/>
      </c>
      <c r="P29" s="176" t="str">
        <f t="shared" si="14"/>
        <v/>
      </c>
      <c r="Q29" s="176" t="str">
        <f t="shared" si="14"/>
        <v/>
      </c>
      <c r="R29" s="176">
        <f t="shared" si="14"/>
        <v>29260</v>
      </c>
      <c r="S29" s="177" t="str">
        <f t="shared" si="14"/>
        <v/>
      </c>
      <c r="T29" s="178" t="str">
        <f t="shared" si="14"/>
        <v/>
      </c>
      <c r="U29" s="176" t="str">
        <f t="shared" si="14"/>
        <v/>
      </c>
      <c r="V29" s="176" t="str">
        <f t="shared" si="14"/>
        <v/>
      </c>
      <c r="W29" s="176" t="str">
        <f t="shared" si="14"/>
        <v/>
      </c>
      <c r="X29" s="176" t="str">
        <f t="shared" si="14"/>
        <v/>
      </c>
      <c r="Y29" s="176" t="str">
        <f t="shared" si="14"/>
        <v/>
      </c>
      <c r="Z29" s="176" t="str">
        <f t="shared" si="14"/>
        <v/>
      </c>
      <c r="AA29" s="176" t="str">
        <f t="shared" si="14"/>
        <v/>
      </c>
      <c r="AB29" s="176" t="str">
        <f t="shared" si="14"/>
        <v/>
      </c>
      <c r="AC29" s="176" t="str">
        <f t="shared" si="13"/>
        <v/>
      </c>
      <c r="AD29" s="176">
        <f t="shared" si="4"/>
        <v>29260</v>
      </c>
      <c r="AE29" s="176">
        <f t="shared" si="5"/>
        <v>29260</v>
      </c>
    </row>
    <row r="30" spans="1:31" s="179" customFormat="1" x14ac:dyDescent="0.25">
      <c r="A30" s="141">
        <v>20</v>
      </c>
      <c r="B30" s="168">
        <v>45689</v>
      </c>
      <c r="C30" s="169" t="str">
        <f>IF(E30="-",VLOOKUP(F30,'Plan comptable'!$A:$C,2,FALSE),VLOOKUP(E30,Tiers!A:B,2,FALSE))</f>
        <v>5121.</v>
      </c>
      <c r="D30" s="169">
        <f>VLOOKUP(C30,'Plan comptable'!$B:$D,3,FALSE)</f>
        <v>15</v>
      </c>
      <c r="E30" s="170" t="s">
        <v>1907</v>
      </c>
      <c r="F30" s="171" t="s">
        <v>2167</v>
      </c>
      <c r="G30" s="171" t="s">
        <v>2240</v>
      </c>
      <c r="H30" s="172"/>
      <c r="I30" s="172">
        <f>+H29</f>
        <v>29260</v>
      </c>
      <c r="J30" s="173">
        <f t="shared" si="15"/>
        <v>0</v>
      </c>
      <c r="K30" s="174">
        <f t="shared" si="16"/>
        <v>7</v>
      </c>
      <c r="L30" s="172"/>
      <c r="M30" s="175" t="s">
        <v>2190</v>
      </c>
      <c r="N30" s="176" t="str">
        <f t="shared" si="14"/>
        <v/>
      </c>
      <c r="O30" s="176" t="str">
        <f t="shared" si="14"/>
        <v/>
      </c>
      <c r="P30" s="176" t="str">
        <f t="shared" si="14"/>
        <v/>
      </c>
      <c r="Q30" s="176" t="str">
        <f t="shared" si="14"/>
        <v/>
      </c>
      <c r="R30" s="176">
        <f t="shared" si="14"/>
        <v>-29260</v>
      </c>
      <c r="S30" s="177" t="str">
        <f t="shared" si="14"/>
        <v/>
      </c>
      <c r="T30" s="178" t="str">
        <f t="shared" si="14"/>
        <v/>
      </c>
      <c r="U30" s="176" t="str">
        <f t="shared" si="14"/>
        <v/>
      </c>
      <c r="V30" s="176" t="str">
        <f t="shared" si="14"/>
        <v/>
      </c>
      <c r="W30" s="176" t="str">
        <f t="shared" si="14"/>
        <v/>
      </c>
      <c r="X30" s="176" t="str">
        <f t="shared" si="14"/>
        <v/>
      </c>
      <c r="Y30" s="176" t="str">
        <f t="shared" si="14"/>
        <v/>
      </c>
      <c r="Z30" s="176" t="str">
        <f t="shared" si="14"/>
        <v/>
      </c>
      <c r="AA30" s="176" t="str">
        <f t="shared" si="14"/>
        <v/>
      </c>
      <c r="AB30" s="176" t="str">
        <f t="shared" si="14"/>
        <v/>
      </c>
      <c r="AC30" s="176" t="str">
        <f t="shared" si="13"/>
        <v/>
      </c>
      <c r="AD30" s="176">
        <f t="shared" si="4"/>
        <v>-29260</v>
      </c>
      <c r="AE30" s="176">
        <f t="shared" si="5"/>
        <v>-29260</v>
      </c>
    </row>
    <row r="31" spans="1:31" s="179" customFormat="1" x14ac:dyDescent="0.25">
      <c r="A31" s="141">
        <v>21</v>
      </c>
      <c r="B31" s="168">
        <v>45689</v>
      </c>
      <c r="C31" s="169" t="str">
        <f>IF(E31="-",VLOOKUP(F31,'Plan comptable'!$A:$C,2,FALSE),VLOOKUP(E31,Tiers!A:B,2,FALSE))</f>
        <v>6251.</v>
      </c>
      <c r="D31" s="169">
        <f>VLOOKUP(C31,'Plan comptable'!$B:$D,3,FALSE)</f>
        <v>51</v>
      </c>
      <c r="E31" s="170" t="s">
        <v>1907</v>
      </c>
      <c r="F31" s="171" t="s">
        <v>2160</v>
      </c>
      <c r="G31" s="171" t="s">
        <v>2195</v>
      </c>
      <c r="H31" s="172">
        <v>150</v>
      </c>
      <c r="I31" s="172"/>
      <c r="J31" s="173">
        <f t="shared" si="15"/>
        <v>150</v>
      </c>
      <c r="K31" s="174">
        <f t="shared" si="16"/>
        <v>8</v>
      </c>
      <c r="L31" s="172"/>
      <c r="M31" s="175" t="s">
        <v>2190</v>
      </c>
      <c r="N31" s="176" t="str">
        <f t="shared" si="14"/>
        <v/>
      </c>
      <c r="O31" s="176" t="str">
        <f t="shared" si="14"/>
        <v/>
      </c>
      <c r="P31" s="176" t="str">
        <f t="shared" si="14"/>
        <v/>
      </c>
      <c r="Q31" s="176" t="str">
        <f t="shared" si="14"/>
        <v/>
      </c>
      <c r="R31" s="176">
        <f t="shared" si="14"/>
        <v>150</v>
      </c>
      <c r="S31" s="177" t="str">
        <f t="shared" si="14"/>
        <v/>
      </c>
      <c r="T31" s="178" t="str">
        <f t="shared" si="14"/>
        <v/>
      </c>
      <c r="U31" s="176" t="str">
        <f t="shared" si="14"/>
        <v/>
      </c>
      <c r="V31" s="176" t="str">
        <f t="shared" si="14"/>
        <v/>
      </c>
      <c r="W31" s="176" t="str">
        <f t="shared" si="14"/>
        <v/>
      </c>
      <c r="X31" s="176" t="str">
        <f t="shared" si="14"/>
        <v/>
      </c>
      <c r="Y31" s="176" t="str">
        <f t="shared" si="14"/>
        <v/>
      </c>
      <c r="Z31" s="176" t="str">
        <f t="shared" si="14"/>
        <v/>
      </c>
      <c r="AA31" s="176" t="str">
        <f t="shared" si="14"/>
        <v/>
      </c>
      <c r="AB31" s="176" t="str">
        <f t="shared" si="14"/>
        <v/>
      </c>
      <c r="AC31" s="176" t="str">
        <f t="shared" si="13"/>
        <v/>
      </c>
      <c r="AD31" s="176">
        <f t="shared" si="4"/>
        <v>150</v>
      </c>
      <c r="AE31" s="176">
        <f t="shared" si="5"/>
        <v>150</v>
      </c>
    </row>
    <row r="32" spans="1:31" s="179" customFormat="1" x14ac:dyDescent="0.25">
      <c r="A32" s="141">
        <v>22</v>
      </c>
      <c r="B32" s="168">
        <v>45689</v>
      </c>
      <c r="C32" s="169" t="str">
        <f>IF(E32="-",VLOOKUP(F32,'Plan comptable'!$A:$C,2,FALSE),VLOOKUP(E32,Tiers!A:B,2,FALSE))</f>
        <v>6251.</v>
      </c>
      <c r="D32" s="169">
        <f>VLOOKUP(C32,'Plan comptable'!$B:$D,3,FALSE)</f>
        <v>51</v>
      </c>
      <c r="E32" s="170" t="s">
        <v>1907</v>
      </c>
      <c r="F32" s="171" t="s">
        <v>2160</v>
      </c>
      <c r="G32" s="171" t="s">
        <v>2242</v>
      </c>
      <c r="H32" s="172">
        <v>150</v>
      </c>
      <c r="I32" s="172"/>
      <c r="J32" s="173">
        <f t="shared" si="15"/>
        <v>300</v>
      </c>
      <c r="K32" s="174">
        <f t="shared" si="16"/>
        <v>8</v>
      </c>
      <c r="L32" s="172"/>
      <c r="M32" s="175" t="s">
        <v>2190</v>
      </c>
      <c r="N32" s="176" t="str">
        <f t="shared" si="14"/>
        <v/>
      </c>
      <c r="O32" s="176" t="str">
        <f t="shared" si="14"/>
        <v/>
      </c>
      <c r="P32" s="176" t="str">
        <f t="shared" si="14"/>
        <v/>
      </c>
      <c r="Q32" s="176" t="str">
        <f t="shared" si="14"/>
        <v/>
      </c>
      <c r="R32" s="176">
        <f t="shared" si="14"/>
        <v>150</v>
      </c>
      <c r="S32" s="177" t="str">
        <f t="shared" si="14"/>
        <v/>
      </c>
      <c r="T32" s="178" t="str">
        <f t="shared" si="14"/>
        <v/>
      </c>
      <c r="U32" s="176" t="str">
        <f t="shared" si="14"/>
        <v/>
      </c>
      <c r="V32" s="176" t="str">
        <f t="shared" si="14"/>
        <v/>
      </c>
      <c r="W32" s="176" t="str">
        <f t="shared" si="14"/>
        <v/>
      </c>
      <c r="X32" s="176" t="str">
        <f t="shared" si="14"/>
        <v/>
      </c>
      <c r="Y32" s="176" t="str">
        <f t="shared" si="14"/>
        <v/>
      </c>
      <c r="Z32" s="176" t="str">
        <f t="shared" si="14"/>
        <v/>
      </c>
      <c r="AA32" s="176" t="str">
        <f t="shared" si="14"/>
        <v/>
      </c>
      <c r="AB32" s="176" t="str">
        <f t="shared" si="14"/>
        <v/>
      </c>
      <c r="AC32" s="176" t="str">
        <f t="shared" si="13"/>
        <v/>
      </c>
      <c r="AD32" s="176">
        <f t="shared" si="4"/>
        <v>150</v>
      </c>
      <c r="AE32" s="176">
        <f t="shared" si="5"/>
        <v>150</v>
      </c>
    </row>
    <row r="33" spans="1:31" s="179" customFormat="1" x14ac:dyDescent="0.25">
      <c r="A33" s="141">
        <v>23</v>
      </c>
      <c r="B33" s="168">
        <v>45689</v>
      </c>
      <c r="C33" s="169" t="str">
        <f>IF(E33="-",VLOOKUP(F33,'Plan comptable'!$A:$C,2,FALSE),VLOOKUP(E33,Tiers!A:B,2,FALSE))</f>
        <v>5121.</v>
      </c>
      <c r="D33" s="169">
        <f>VLOOKUP(C33,'Plan comptable'!$B:$D,3,FALSE)</f>
        <v>15</v>
      </c>
      <c r="E33" s="170" t="s">
        <v>1907</v>
      </c>
      <c r="F33" s="171" t="s">
        <v>2167</v>
      </c>
      <c r="G33" s="171" t="s">
        <v>2243</v>
      </c>
      <c r="H33" s="172"/>
      <c r="I33" s="172">
        <v>300</v>
      </c>
      <c r="J33" s="173">
        <f t="shared" si="15"/>
        <v>0</v>
      </c>
      <c r="K33" s="174">
        <f t="shared" si="16"/>
        <v>8</v>
      </c>
      <c r="L33" s="172"/>
      <c r="M33" s="175" t="s">
        <v>2190</v>
      </c>
      <c r="N33" s="176" t="str">
        <f t="shared" si="14"/>
        <v/>
      </c>
      <c r="O33" s="176" t="str">
        <f t="shared" si="14"/>
        <v/>
      </c>
      <c r="P33" s="176" t="str">
        <f t="shared" si="14"/>
        <v/>
      </c>
      <c r="Q33" s="176" t="str">
        <f t="shared" si="14"/>
        <v/>
      </c>
      <c r="R33" s="176">
        <f t="shared" si="14"/>
        <v>-300</v>
      </c>
      <c r="S33" s="177" t="str">
        <f t="shared" si="14"/>
        <v/>
      </c>
      <c r="T33" s="178" t="str">
        <f t="shared" si="14"/>
        <v/>
      </c>
      <c r="U33" s="176" t="str">
        <f t="shared" si="14"/>
        <v/>
      </c>
      <c r="V33" s="176" t="str">
        <f t="shared" si="14"/>
        <v/>
      </c>
      <c r="W33" s="176" t="str">
        <f t="shared" si="14"/>
        <v/>
      </c>
      <c r="X33" s="176" t="str">
        <f t="shared" si="14"/>
        <v/>
      </c>
      <c r="Y33" s="176" t="str">
        <f t="shared" si="14"/>
        <v/>
      </c>
      <c r="Z33" s="176" t="str">
        <f t="shared" si="14"/>
        <v/>
      </c>
      <c r="AA33" s="176" t="str">
        <f t="shared" si="14"/>
        <v/>
      </c>
      <c r="AB33" s="176" t="str">
        <f t="shared" si="14"/>
        <v/>
      </c>
      <c r="AC33" s="176" t="str">
        <f t="shared" si="13"/>
        <v/>
      </c>
      <c r="AD33" s="176">
        <f t="shared" si="4"/>
        <v>-300</v>
      </c>
      <c r="AE33" s="176">
        <f t="shared" si="5"/>
        <v>-300</v>
      </c>
    </row>
    <row r="34" spans="1:31" s="179" customFormat="1" x14ac:dyDescent="0.25">
      <c r="A34" s="141">
        <v>24</v>
      </c>
      <c r="B34" s="168">
        <v>45689</v>
      </c>
      <c r="C34" s="169" t="str">
        <f>IF(E34="-",VLOOKUP(F34,'Plan comptable'!$A:$C,2,FALSE),VLOOKUP(E34,Tiers!A:B,2,FALSE))</f>
        <v>6251.</v>
      </c>
      <c r="D34" s="169">
        <f>VLOOKUP(C34,'Plan comptable'!$B:$D,3,FALSE)</f>
        <v>51</v>
      </c>
      <c r="E34" s="170" t="s">
        <v>1907</v>
      </c>
      <c r="F34" s="171" t="s">
        <v>2160</v>
      </c>
      <c r="G34" s="171" t="s">
        <v>2196</v>
      </c>
      <c r="H34" s="172">
        <f>55*2.5*5</f>
        <v>687.5</v>
      </c>
      <c r="I34" s="172"/>
      <c r="J34" s="173">
        <f t="shared" si="15"/>
        <v>687.5</v>
      </c>
      <c r="K34" s="174">
        <f t="shared" si="16"/>
        <v>9</v>
      </c>
      <c r="L34" s="172"/>
      <c r="M34" s="175" t="s">
        <v>2190</v>
      </c>
      <c r="N34" s="176" t="str">
        <f t="shared" si="14"/>
        <v/>
      </c>
      <c r="O34" s="176" t="str">
        <f t="shared" si="14"/>
        <v/>
      </c>
      <c r="P34" s="176" t="str">
        <f t="shared" si="14"/>
        <v/>
      </c>
      <c r="Q34" s="176" t="str">
        <f t="shared" si="14"/>
        <v/>
      </c>
      <c r="R34" s="176">
        <f t="shared" si="14"/>
        <v>687.5</v>
      </c>
      <c r="S34" s="177" t="str">
        <f t="shared" si="14"/>
        <v/>
      </c>
      <c r="T34" s="178" t="str">
        <f t="shared" si="14"/>
        <v/>
      </c>
      <c r="U34" s="176" t="str">
        <f t="shared" si="14"/>
        <v/>
      </c>
      <c r="V34" s="176" t="str">
        <f t="shared" si="14"/>
        <v/>
      </c>
      <c r="W34" s="176" t="str">
        <f t="shared" si="14"/>
        <v/>
      </c>
      <c r="X34" s="176" t="str">
        <f t="shared" si="14"/>
        <v/>
      </c>
      <c r="Y34" s="176" t="str">
        <f t="shared" si="14"/>
        <v/>
      </c>
      <c r="Z34" s="176" t="str">
        <f t="shared" si="14"/>
        <v/>
      </c>
      <c r="AA34" s="176" t="str">
        <f t="shared" si="14"/>
        <v/>
      </c>
      <c r="AB34" s="176" t="str">
        <f t="shared" si="14"/>
        <v/>
      </c>
      <c r="AC34" s="176" t="str">
        <f t="shared" si="13"/>
        <v/>
      </c>
      <c r="AD34" s="176">
        <f t="shared" si="4"/>
        <v>687.5</v>
      </c>
      <c r="AE34" s="176">
        <f t="shared" si="5"/>
        <v>687.5</v>
      </c>
    </row>
    <row r="35" spans="1:31" s="179" customFormat="1" x14ac:dyDescent="0.25">
      <c r="A35" s="141">
        <v>25</v>
      </c>
      <c r="B35" s="168">
        <v>45689</v>
      </c>
      <c r="C35" s="169" t="str">
        <f>IF(E35="-",VLOOKUP(F35,'Plan comptable'!$A:$C,2,FALSE),VLOOKUP(E35,Tiers!A:B,2,FALSE))</f>
        <v>5121.</v>
      </c>
      <c r="D35" s="169">
        <f>VLOOKUP(C35,'Plan comptable'!$B:$D,3,FALSE)</f>
        <v>15</v>
      </c>
      <c r="E35" s="170" t="s">
        <v>1907</v>
      </c>
      <c r="F35" s="171" t="s">
        <v>2167</v>
      </c>
      <c r="G35" s="171" t="s">
        <v>2196</v>
      </c>
      <c r="H35" s="172"/>
      <c r="I35" s="172">
        <v>687.5</v>
      </c>
      <c r="J35" s="173">
        <f t="shared" si="15"/>
        <v>0</v>
      </c>
      <c r="K35" s="174">
        <f t="shared" si="16"/>
        <v>9</v>
      </c>
      <c r="L35" s="172"/>
      <c r="M35" s="175" t="s">
        <v>2190</v>
      </c>
      <c r="N35" s="176" t="str">
        <f t="shared" si="14"/>
        <v/>
      </c>
      <c r="O35" s="176" t="str">
        <f t="shared" si="14"/>
        <v/>
      </c>
      <c r="P35" s="176" t="str">
        <f t="shared" si="14"/>
        <v/>
      </c>
      <c r="Q35" s="176" t="str">
        <f t="shared" si="14"/>
        <v/>
      </c>
      <c r="R35" s="176">
        <f t="shared" si="14"/>
        <v>-687.5</v>
      </c>
      <c r="S35" s="177" t="str">
        <f t="shared" si="14"/>
        <v/>
      </c>
      <c r="T35" s="178" t="str">
        <f t="shared" si="14"/>
        <v/>
      </c>
      <c r="U35" s="176" t="str">
        <f t="shared" si="14"/>
        <v/>
      </c>
      <c r="V35" s="176" t="str">
        <f t="shared" si="14"/>
        <v/>
      </c>
      <c r="W35" s="176" t="str">
        <f t="shared" si="14"/>
        <v/>
      </c>
      <c r="X35" s="176" t="str">
        <f t="shared" si="14"/>
        <v/>
      </c>
      <c r="Y35" s="176" t="str">
        <f t="shared" si="14"/>
        <v/>
      </c>
      <c r="Z35" s="176" t="str">
        <f t="shared" si="14"/>
        <v/>
      </c>
      <c r="AA35" s="176" t="str">
        <f t="shared" si="14"/>
        <v/>
      </c>
      <c r="AB35" s="176" t="str">
        <f t="shared" si="14"/>
        <v/>
      </c>
      <c r="AC35" s="176" t="str">
        <f t="shared" si="13"/>
        <v/>
      </c>
      <c r="AD35" s="176">
        <f t="shared" si="4"/>
        <v>-687.5</v>
      </c>
      <c r="AE35" s="176">
        <f t="shared" si="5"/>
        <v>-687.5</v>
      </c>
    </row>
    <row r="36" spans="1:31" s="179" customFormat="1" x14ac:dyDescent="0.25">
      <c r="A36" s="141">
        <v>26</v>
      </c>
      <c r="B36" s="168">
        <v>45689</v>
      </c>
      <c r="C36" s="169" t="str">
        <f>IF(E36="-",VLOOKUP(F36,'Plan comptable'!$A:$C,2,FALSE),VLOOKUP(E36,Tiers!A:B,2,FALSE))</f>
        <v>706.</v>
      </c>
      <c r="D36" s="169">
        <f>VLOOKUP(C36,'Plan comptable'!$B:$D,3,FALSE)</f>
        <v>70</v>
      </c>
      <c r="E36" s="170" t="s">
        <v>1907</v>
      </c>
      <c r="F36" s="171" t="s">
        <v>2145</v>
      </c>
      <c r="G36" s="171" t="s">
        <v>2194</v>
      </c>
      <c r="H36" s="172"/>
      <c r="I36" s="172">
        <f>535*55-3*55</f>
        <v>29260</v>
      </c>
      <c r="J36" s="173">
        <f t="shared" si="15"/>
        <v>-29260</v>
      </c>
      <c r="K36" s="174">
        <f t="shared" si="16"/>
        <v>10</v>
      </c>
      <c r="L36" s="172"/>
      <c r="M36" s="175" t="s">
        <v>2190</v>
      </c>
      <c r="N36" s="176" t="str">
        <f t="shared" si="14"/>
        <v/>
      </c>
      <c r="O36" s="176" t="str">
        <f t="shared" si="14"/>
        <v/>
      </c>
      <c r="P36" s="176" t="str">
        <f t="shared" si="14"/>
        <v/>
      </c>
      <c r="Q36" s="176" t="str">
        <f t="shared" si="14"/>
        <v/>
      </c>
      <c r="R36" s="176">
        <f t="shared" si="14"/>
        <v>-29260</v>
      </c>
      <c r="S36" s="177" t="str">
        <f t="shared" si="14"/>
        <v/>
      </c>
      <c r="T36" s="178" t="str">
        <f t="shared" si="14"/>
        <v/>
      </c>
      <c r="U36" s="176" t="str">
        <f t="shared" si="14"/>
        <v/>
      </c>
      <c r="V36" s="176" t="str">
        <f t="shared" si="14"/>
        <v/>
      </c>
      <c r="W36" s="176" t="str">
        <f t="shared" si="14"/>
        <v/>
      </c>
      <c r="X36" s="176" t="str">
        <f t="shared" si="14"/>
        <v/>
      </c>
      <c r="Y36" s="176" t="str">
        <f t="shared" si="14"/>
        <v/>
      </c>
      <c r="Z36" s="176" t="str">
        <f t="shared" si="14"/>
        <v/>
      </c>
      <c r="AA36" s="176" t="str">
        <f t="shared" si="14"/>
        <v/>
      </c>
      <c r="AB36" s="176" t="str">
        <f t="shared" si="14"/>
        <v/>
      </c>
      <c r="AC36" s="176" t="str">
        <f t="shared" si="13"/>
        <v/>
      </c>
      <c r="AD36" s="176">
        <f t="shared" si="4"/>
        <v>-29260</v>
      </c>
      <c r="AE36" s="176">
        <f t="shared" si="5"/>
        <v>-29260</v>
      </c>
    </row>
    <row r="37" spans="1:31" s="179" customFormat="1" x14ac:dyDescent="0.25">
      <c r="A37" s="141">
        <v>27</v>
      </c>
      <c r="B37" s="168">
        <v>45689</v>
      </c>
      <c r="C37" s="169" t="str">
        <f>IF(E37="-",VLOOKUP(F37,'Plan comptable'!$A:$C,2,FALSE),VLOOKUP(E37,Tiers!A:B,2,FALSE))</f>
        <v>5121.</v>
      </c>
      <c r="D37" s="169">
        <f>VLOOKUP(C37,'Plan comptable'!$B:$D,3,FALSE)</f>
        <v>15</v>
      </c>
      <c r="E37" s="170" t="s">
        <v>1907</v>
      </c>
      <c r="F37" s="171" t="s">
        <v>2167</v>
      </c>
      <c r="G37" s="171" t="s">
        <v>2194</v>
      </c>
      <c r="H37" s="172">
        <v>29425</v>
      </c>
      <c r="I37" s="172"/>
      <c r="J37" s="173">
        <f t="shared" si="15"/>
        <v>165</v>
      </c>
      <c r="K37" s="174">
        <f t="shared" si="16"/>
        <v>10</v>
      </c>
      <c r="L37" s="172"/>
      <c r="M37" s="175" t="s">
        <v>2190</v>
      </c>
      <c r="N37" s="176" t="str">
        <f t="shared" ref="N37:AB46" si="17">IF($M37=N$8,$H37-$I37,"")</f>
        <v/>
      </c>
      <c r="O37" s="176" t="str">
        <f t="shared" si="17"/>
        <v/>
      </c>
      <c r="P37" s="176" t="str">
        <f t="shared" si="17"/>
        <v/>
      </c>
      <c r="Q37" s="176" t="str">
        <f t="shared" si="17"/>
        <v/>
      </c>
      <c r="R37" s="176">
        <f t="shared" si="17"/>
        <v>29425</v>
      </c>
      <c r="S37" s="177" t="str">
        <f t="shared" si="17"/>
        <v/>
      </c>
      <c r="T37" s="178" t="str">
        <f t="shared" si="17"/>
        <v/>
      </c>
      <c r="U37" s="176" t="str">
        <f t="shared" si="17"/>
        <v/>
      </c>
      <c r="V37" s="176" t="str">
        <f t="shared" si="17"/>
        <v/>
      </c>
      <c r="W37" s="176" t="str">
        <f t="shared" si="17"/>
        <v/>
      </c>
      <c r="X37" s="176" t="str">
        <f t="shared" si="17"/>
        <v/>
      </c>
      <c r="Y37" s="176" t="str">
        <f t="shared" si="17"/>
        <v/>
      </c>
      <c r="Z37" s="176" t="str">
        <f t="shared" si="17"/>
        <v/>
      </c>
      <c r="AA37" s="176" t="str">
        <f t="shared" si="17"/>
        <v/>
      </c>
      <c r="AB37" s="176" t="str">
        <f t="shared" si="17"/>
        <v/>
      </c>
      <c r="AC37" s="176" t="str">
        <f t="shared" si="13"/>
        <v/>
      </c>
      <c r="AD37" s="176">
        <f t="shared" si="4"/>
        <v>29425</v>
      </c>
      <c r="AE37" s="176">
        <f t="shared" si="5"/>
        <v>29425</v>
      </c>
    </row>
    <row r="38" spans="1:31" s="179" customFormat="1" x14ac:dyDescent="0.25">
      <c r="A38" s="141">
        <v>28</v>
      </c>
      <c r="B38" s="168">
        <v>45689</v>
      </c>
      <c r="C38" s="169" t="str">
        <f>IF(E38="-",VLOOKUP(F38,'Plan comptable'!$A:$C,2,FALSE),VLOOKUP(E38,Tiers!A:B,2,FALSE))</f>
        <v>7561.</v>
      </c>
      <c r="D38" s="169">
        <f>VLOOKUP(C38,'Plan comptable'!$B:$D,3,FALSE)</f>
        <v>78</v>
      </c>
      <c r="E38" s="170" t="s">
        <v>1907</v>
      </c>
      <c r="F38" s="171" t="s">
        <v>2126</v>
      </c>
      <c r="G38" s="171" t="s">
        <v>2197</v>
      </c>
      <c r="H38" s="172"/>
      <c r="I38" s="172">
        <f>3*55</f>
        <v>165</v>
      </c>
      <c r="J38" s="173">
        <f t="shared" si="15"/>
        <v>0</v>
      </c>
      <c r="K38" s="174">
        <f t="shared" si="16"/>
        <v>10</v>
      </c>
      <c r="L38" s="172"/>
      <c r="M38" s="175" t="s">
        <v>2190</v>
      </c>
      <c r="N38" s="176" t="str">
        <f t="shared" si="17"/>
        <v/>
      </c>
      <c r="O38" s="176" t="str">
        <f t="shared" si="17"/>
        <v/>
      </c>
      <c r="P38" s="176" t="str">
        <f t="shared" si="17"/>
        <v/>
      </c>
      <c r="Q38" s="176" t="str">
        <f t="shared" si="17"/>
        <v/>
      </c>
      <c r="R38" s="176">
        <f t="shared" si="17"/>
        <v>-165</v>
      </c>
      <c r="S38" s="177" t="str">
        <f t="shared" si="17"/>
        <v/>
      </c>
      <c r="T38" s="178" t="str">
        <f t="shared" si="17"/>
        <v/>
      </c>
      <c r="U38" s="176" t="str">
        <f t="shared" si="17"/>
        <v/>
      </c>
      <c r="V38" s="176" t="str">
        <f t="shared" si="17"/>
        <v/>
      </c>
      <c r="W38" s="176" t="str">
        <f t="shared" si="17"/>
        <v/>
      </c>
      <c r="X38" s="176" t="str">
        <f t="shared" si="17"/>
        <v/>
      </c>
      <c r="Y38" s="176" t="str">
        <f t="shared" si="17"/>
        <v/>
      </c>
      <c r="Z38" s="176" t="str">
        <f t="shared" si="17"/>
        <v/>
      </c>
      <c r="AA38" s="176" t="str">
        <f t="shared" si="17"/>
        <v/>
      </c>
      <c r="AB38" s="176" t="str">
        <f t="shared" si="17"/>
        <v/>
      </c>
      <c r="AC38" s="176" t="str">
        <f t="shared" si="13"/>
        <v/>
      </c>
      <c r="AD38" s="176">
        <f t="shared" si="4"/>
        <v>-165</v>
      </c>
      <c r="AE38" s="176">
        <f t="shared" si="5"/>
        <v>-165</v>
      </c>
    </row>
    <row r="39" spans="1:31" s="204" customFormat="1" x14ac:dyDescent="0.25">
      <c r="A39" s="141">
        <v>29</v>
      </c>
      <c r="B39" s="193">
        <v>45717</v>
      </c>
      <c r="C39" s="194" t="str">
        <f>IF(E39="-",VLOOKUP(F39,'Plan comptable'!$A:$C,2,FALSE),VLOOKUP(E39,Tiers!A:B,2,FALSE))</f>
        <v>6252.</v>
      </c>
      <c r="D39" s="194">
        <f>VLOOKUP(C39,'Plan comptable'!$B:$D,3,FALSE)</f>
        <v>52</v>
      </c>
      <c r="E39" s="195" t="s">
        <v>1907</v>
      </c>
      <c r="F39" s="196" t="s">
        <v>2158</v>
      </c>
      <c r="G39" s="196" t="s">
        <v>2232</v>
      </c>
      <c r="H39" s="197">
        <v>100</v>
      </c>
      <c r="I39" s="197"/>
      <c r="J39" s="198">
        <f t="shared" ref="J39:J54" si="18">+J38+H39-I39</f>
        <v>100</v>
      </c>
      <c r="K39" s="199">
        <f t="shared" ref="K39:K54" si="19">IF(J38=0,K38+1,K38)</f>
        <v>11</v>
      </c>
      <c r="L39" s="197"/>
      <c r="M39" s="200" t="s">
        <v>1587</v>
      </c>
      <c r="N39" s="201" t="str">
        <f t="shared" si="17"/>
        <v/>
      </c>
      <c r="O39" s="201" t="str">
        <f t="shared" si="17"/>
        <v/>
      </c>
      <c r="P39" s="201" t="str">
        <f t="shared" si="17"/>
        <v/>
      </c>
      <c r="Q39" s="201" t="str">
        <f t="shared" si="17"/>
        <v/>
      </c>
      <c r="R39" s="201" t="str">
        <f t="shared" si="17"/>
        <v/>
      </c>
      <c r="S39" s="202" t="str">
        <f t="shared" si="17"/>
        <v/>
      </c>
      <c r="T39" s="203">
        <f t="shared" si="17"/>
        <v>100</v>
      </c>
      <c r="U39" s="201" t="str">
        <f t="shared" si="17"/>
        <v/>
      </c>
      <c r="V39" s="201" t="str">
        <f t="shared" si="17"/>
        <v/>
      </c>
      <c r="W39" s="201" t="str">
        <f t="shared" si="17"/>
        <v/>
      </c>
      <c r="X39" s="201" t="str">
        <f t="shared" si="17"/>
        <v/>
      </c>
      <c r="Y39" s="201" t="str">
        <f t="shared" si="17"/>
        <v/>
      </c>
      <c r="Z39" s="201" t="str">
        <f t="shared" si="17"/>
        <v/>
      </c>
      <c r="AA39" s="201" t="str">
        <f t="shared" si="17"/>
        <v/>
      </c>
      <c r="AB39" s="201" t="str">
        <f t="shared" si="17"/>
        <v/>
      </c>
      <c r="AC39" s="201" t="str">
        <f t="shared" si="13"/>
        <v/>
      </c>
      <c r="AD39" s="201">
        <f t="shared" si="4"/>
        <v>100</v>
      </c>
      <c r="AE39" s="201">
        <f t="shared" si="5"/>
        <v>100</v>
      </c>
    </row>
    <row r="40" spans="1:31" s="204" customFormat="1" x14ac:dyDescent="0.25">
      <c r="A40" s="141">
        <v>30</v>
      </c>
      <c r="B40" s="193">
        <v>45717</v>
      </c>
      <c r="C40" s="194" t="str">
        <f>IF(E40="-",VLOOKUP(F40,'Plan comptable'!$A:$C,2,FALSE),VLOOKUP(E40,Tiers!A:B,2,FALSE))</f>
        <v>5121.</v>
      </c>
      <c r="D40" s="194">
        <f>VLOOKUP(C40,'Plan comptable'!$B:$D,3,FALSE)</f>
        <v>15</v>
      </c>
      <c r="E40" s="195" t="s">
        <v>1907</v>
      </c>
      <c r="F40" s="196" t="s">
        <v>2167</v>
      </c>
      <c r="G40" s="196" t="s">
        <v>2232</v>
      </c>
      <c r="H40" s="197"/>
      <c r="I40" s="197">
        <v>100</v>
      </c>
      <c r="J40" s="198">
        <f t="shared" si="18"/>
        <v>0</v>
      </c>
      <c r="K40" s="199">
        <f t="shared" si="19"/>
        <v>11</v>
      </c>
      <c r="L40" s="197"/>
      <c r="M40" s="200" t="s">
        <v>1587</v>
      </c>
      <c r="N40" s="201" t="str">
        <f t="shared" si="17"/>
        <v/>
      </c>
      <c r="O40" s="201" t="str">
        <f t="shared" si="17"/>
        <v/>
      </c>
      <c r="P40" s="201" t="str">
        <f t="shared" si="17"/>
        <v/>
      </c>
      <c r="Q40" s="201" t="str">
        <f t="shared" si="17"/>
        <v/>
      </c>
      <c r="R40" s="201" t="str">
        <f t="shared" si="17"/>
        <v/>
      </c>
      <c r="S40" s="202" t="str">
        <f t="shared" si="17"/>
        <v/>
      </c>
      <c r="T40" s="203">
        <f t="shared" si="17"/>
        <v>-100</v>
      </c>
      <c r="U40" s="201" t="str">
        <f t="shared" si="17"/>
        <v/>
      </c>
      <c r="V40" s="201" t="str">
        <f t="shared" si="17"/>
        <v/>
      </c>
      <c r="W40" s="201" t="str">
        <f t="shared" si="17"/>
        <v/>
      </c>
      <c r="X40" s="201" t="str">
        <f t="shared" si="17"/>
        <v/>
      </c>
      <c r="Y40" s="201" t="str">
        <f t="shared" si="17"/>
        <v/>
      </c>
      <c r="Z40" s="201" t="str">
        <f t="shared" si="17"/>
        <v/>
      </c>
      <c r="AA40" s="201" t="str">
        <f t="shared" si="17"/>
        <v/>
      </c>
      <c r="AB40" s="201" t="str">
        <f t="shared" si="17"/>
        <v/>
      </c>
      <c r="AC40" s="201" t="str">
        <f t="shared" si="13"/>
        <v/>
      </c>
      <c r="AD40" s="201">
        <f t="shared" si="4"/>
        <v>-100</v>
      </c>
      <c r="AE40" s="201">
        <f t="shared" si="5"/>
        <v>-100</v>
      </c>
    </row>
    <row r="41" spans="1:31" s="204" customFormat="1" x14ac:dyDescent="0.25">
      <c r="A41" s="141">
        <v>31</v>
      </c>
      <c r="B41" s="193">
        <v>45717</v>
      </c>
      <c r="C41" s="194" t="str">
        <f>IF(E41="-",VLOOKUP(F41,'Plan comptable'!$A:$C,2,FALSE),VLOOKUP(E41,Tiers!A:B,2,FALSE))</f>
        <v>658.</v>
      </c>
      <c r="D41" s="194">
        <f>VLOOKUP(C41,'Plan comptable'!$B:$D,3,FALSE)</f>
        <v>58</v>
      </c>
      <c r="E41" s="195" t="s">
        <v>1907</v>
      </c>
      <c r="F41" s="196" t="s">
        <v>2152</v>
      </c>
      <c r="G41" s="196" t="s">
        <v>2206</v>
      </c>
      <c r="H41" s="197">
        <v>30</v>
      </c>
      <c r="I41" s="197"/>
      <c r="J41" s="198">
        <f t="shared" si="18"/>
        <v>30</v>
      </c>
      <c r="K41" s="199">
        <f t="shared" si="19"/>
        <v>12</v>
      </c>
      <c r="L41" s="197"/>
      <c r="M41" s="200" t="s">
        <v>1587</v>
      </c>
      <c r="N41" s="201" t="str">
        <f t="shared" si="17"/>
        <v/>
      </c>
      <c r="O41" s="201" t="str">
        <f t="shared" si="17"/>
        <v/>
      </c>
      <c r="P41" s="201" t="str">
        <f t="shared" si="17"/>
        <v/>
      </c>
      <c r="Q41" s="201" t="str">
        <f t="shared" si="17"/>
        <v/>
      </c>
      <c r="R41" s="201" t="str">
        <f t="shared" si="17"/>
        <v/>
      </c>
      <c r="S41" s="202" t="str">
        <f t="shared" si="17"/>
        <v/>
      </c>
      <c r="T41" s="203">
        <f t="shared" si="17"/>
        <v>30</v>
      </c>
      <c r="U41" s="201" t="str">
        <f t="shared" si="17"/>
        <v/>
      </c>
      <c r="V41" s="201" t="str">
        <f t="shared" si="17"/>
        <v/>
      </c>
      <c r="W41" s="201" t="str">
        <f t="shared" si="17"/>
        <v/>
      </c>
      <c r="X41" s="201" t="str">
        <f t="shared" si="17"/>
        <v/>
      </c>
      <c r="Y41" s="201" t="str">
        <f t="shared" si="17"/>
        <v/>
      </c>
      <c r="Z41" s="201" t="str">
        <f t="shared" si="17"/>
        <v/>
      </c>
      <c r="AA41" s="201" t="str">
        <f t="shared" si="17"/>
        <v/>
      </c>
      <c r="AB41" s="201" t="str">
        <f t="shared" si="17"/>
        <v/>
      </c>
      <c r="AC41" s="201" t="str">
        <f t="shared" si="13"/>
        <v/>
      </c>
      <c r="AD41" s="201">
        <f t="shared" si="4"/>
        <v>30</v>
      </c>
      <c r="AE41" s="201">
        <f t="shared" si="5"/>
        <v>30</v>
      </c>
    </row>
    <row r="42" spans="1:31" s="204" customFormat="1" x14ac:dyDescent="0.25">
      <c r="A42" s="141">
        <v>32</v>
      </c>
      <c r="B42" s="193">
        <v>45717</v>
      </c>
      <c r="C42" s="194" t="str">
        <f>IF(E42="-",VLOOKUP(F42,'Plan comptable'!$A:$C,2,FALSE),VLOOKUP(E42,Tiers!A:B,2,FALSE))</f>
        <v>658.</v>
      </c>
      <c r="D42" s="194">
        <f>VLOOKUP(C42,'Plan comptable'!$B:$D,3,FALSE)</f>
        <v>58</v>
      </c>
      <c r="E42" s="195" t="s">
        <v>1907</v>
      </c>
      <c r="F42" s="196" t="s">
        <v>2152</v>
      </c>
      <c r="G42" s="196" t="s">
        <v>2204</v>
      </c>
      <c r="H42" s="197">
        <v>50</v>
      </c>
      <c r="I42" s="197"/>
      <c r="J42" s="198">
        <f t="shared" si="18"/>
        <v>80</v>
      </c>
      <c r="K42" s="199">
        <f t="shared" si="19"/>
        <v>12</v>
      </c>
      <c r="L42" s="197"/>
      <c r="M42" s="200" t="s">
        <v>1587</v>
      </c>
      <c r="N42" s="201" t="str">
        <f t="shared" si="17"/>
        <v/>
      </c>
      <c r="O42" s="201" t="str">
        <f t="shared" si="17"/>
        <v/>
      </c>
      <c r="P42" s="201" t="str">
        <f t="shared" si="17"/>
        <v/>
      </c>
      <c r="Q42" s="201" t="str">
        <f t="shared" si="17"/>
        <v/>
      </c>
      <c r="R42" s="201" t="str">
        <f t="shared" si="17"/>
        <v/>
      </c>
      <c r="S42" s="202" t="str">
        <f t="shared" si="17"/>
        <v/>
      </c>
      <c r="T42" s="203">
        <f t="shared" si="17"/>
        <v>50</v>
      </c>
      <c r="U42" s="201" t="str">
        <f t="shared" si="17"/>
        <v/>
      </c>
      <c r="V42" s="201" t="str">
        <f t="shared" si="17"/>
        <v/>
      </c>
      <c r="W42" s="201" t="str">
        <f t="shared" si="17"/>
        <v/>
      </c>
      <c r="X42" s="201" t="str">
        <f t="shared" si="17"/>
        <v/>
      </c>
      <c r="Y42" s="201" t="str">
        <f t="shared" si="17"/>
        <v/>
      </c>
      <c r="Z42" s="201" t="str">
        <f t="shared" si="17"/>
        <v/>
      </c>
      <c r="AA42" s="201" t="str">
        <f t="shared" si="17"/>
        <v/>
      </c>
      <c r="AB42" s="201" t="str">
        <f t="shared" si="17"/>
        <v/>
      </c>
      <c r="AC42" s="201" t="str">
        <f t="shared" si="13"/>
        <v/>
      </c>
      <c r="AD42" s="201">
        <f t="shared" si="4"/>
        <v>50</v>
      </c>
      <c r="AE42" s="201">
        <f t="shared" si="5"/>
        <v>50</v>
      </c>
    </row>
    <row r="43" spans="1:31" s="204" customFormat="1" x14ac:dyDescent="0.25">
      <c r="A43" s="141">
        <v>33</v>
      </c>
      <c r="B43" s="193">
        <v>45717</v>
      </c>
      <c r="C43" s="194" t="str">
        <f>IF(E43="-",VLOOKUP(F43,'Plan comptable'!$A:$C,2,FALSE),VLOOKUP(E43,Tiers!A:B,2,FALSE))</f>
        <v>758.</v>
      </c>
      <c r="D43" s="194">
        <f>VLOOKUP(C43,'Plan comptable'!$B:$D,3,FALSE)</f>
        <v>72</v>
      </c>
      <c r="E43" s="195" t="s">
        <v>1907</v>
      </c>
      <c r="F43" s="196" t="s">
        <v>2148</v>
      </c>
      <c r="G43" s="196" t="s">
        <v>2149</v>
      </c>
      <c r="H43" s="197"/>
      <c r="I43" s="197">
        <v>50</v>
      </c>
      <c r="J43" s="198">
        <f t="shared" si="18"/>
        <v>30</v>
      </c>
      <c r="K43" s="199">
        <f t="shared" si="19"/>
        <v>12</v>
      </c>
      <c r="L43" s="197"/>
      <c r="M43" s="200" t="s">
        <v>1587</v>
      </c>
      <c r="N43" s="201" t="str">
        <f t="shared" si="17"/>
        <v/>
      </c>
      <c r="O43" s="201" t="str">
        <f t="shared" si="17"/>
        <v/>
      </c>
      <c r="P43" s="201" t="str">
        <f t="shared" si="17"/>
        <v/>
      </c>
      <c r="Q43" s="201" t="str">
        <f t="shared" si="17"/>
        <v/>
      </c>
      <c r="R43" s="201" t="str">
        <f t="shared" si="17"/>
        <v/>
      </c>
      <c r="S43" s="202" t="str">
        <f t="shared" si="17"/>
        <v/>
      </c>
      <c r="T43" s="203">
        <f t="shared" si="17"/>
        <v>-50</v>
      </c>
      <c r="U43" s="201" t="str">
        <f t="shared" si="17"/>
        <v/>
      </c>
      <c r="V43" s="201" t="str">
        <f t="shared" si="17"/>
        <v/>
      </c>
      <c r="W43" s="201" t="str">
        <f t="shared" si="17"/>
        <v/>
      </c>
      <c r="X43" s="201" t="str">
        <f t="shared" si="17"/>
        <v/>
      </c>
      <c r="Y43" s="201" t="str">
        <f t="shared" si="17"/>
        <v/>
      </c>
      <c r="Z43" s="201" t="str">
        <f t="shared" si="17"/>
        <v/>
      </c>
      <c r="AA43" s="201" t="str">
        <f t="shared" si="17"/>
        <v/>
      </c>
      <c r="AB43" s="201" t="str">
        <f t="shared" si="17"/>
        <v/>
      </c>
      <c r="AC43" s="201" t="str">
        <f t="shared" si="13"/>
        <v/>
      </c>
      <c r="AD43" s="201">
        <f t="shared" si="4"/>
        <v>-50</v>
      </c>
      <c r="AE43" s="201">
        <f t="shared" si="5"/>
        <v>-50</v>
      </c>
    </row>
    <row r="44" spans="1:31" s="204" customFormat="1" x14ac:dyDescent="0.25">
      <c r="A44" s="141">
        <v>34</v>
      </c>
      <c r="B44" s="193">
        <v>45717</v>
      </c>
      <c r="C44" s="194" t="str">
        <f>IF(E44="-",VLOOKUP(F44,'Plan comptable'!$A:$C,2,FALSE),VLOOKUP(E44,Tiers!A:B,2,FALSE))</f>
        <v>5121.</v>
      </c>
      <c r="D44" s="194">
        <f>VLOOKUP(C44,'Plan comptable'!$B:$D,3,FALSE)</f>
        <v>15</v>
      </c>
      <c r="E44" s="195" t="s">
        <v>1907</v>
      </c>
      <c r="F44" s="196" t="s">
        <v>2167</v>
      </c>
      <c r="G44" s="196" t="s">
        <v>2205</v>
      </c>
      <c r="H44" s="197"/>
      <c r="I44" s="197">
        <v>30</v>
      </c>
      <c r="J44" s="198">
        <f t="shared" si="18"/>
        <v>0</v>
      </c>
      <c r="K44" s="199">
        <f t="shared" si="19"/>
        <v>12</v>
      </c>
      <c r="L44" s="197"/>
      <c r="M44" s="200" t="s">
        <v>1587</v>
      </c>
      <c r="N44" s="201" t="str">
        <f t="shared" si="17"/>
        <v/>
      </c>
      <c r="O44" s="201" t="str">
        <f t="shared" si="17"/>
        <v/>
      </c>
      <c r="P44" s="201" t="str">
        <f t="shared" si="17"/>
        <v/>
      </c>
      <c r="Q44" s="201" t="str">
        <f t="shared" si="17"/>
        <v/>
      </c>
      <c r="R44" s="201" t="str">
        <f t="shared" si="17"/>
        <v/>
      </c>
      <c r="S44" s="202" t="str">
        <f t="shared" si="17"/>
        <v/>
      </c>
      <c r="T44" s="203">
        <f t="shared" si="17"/>
        <v>-30</v>
      </c>
      <c r="U44" s="201" t="str">
        <f t="shared" si="17"/>
        <v/>
      </c>
      <c r="V44" s="201" t="str">
        <f t="shared" si="17"/>
        <v/>
      </c>
      <c r="W44" s="201" t="str">
        <f t="shared" si="17"/>
        <v/>
      </c>
      <c r="X44" s="201" t="str">
        <f t="shared" si="17"/>
        <v/>
      </c>
      <c r="Y44" s="201" t="str">
        <f t="shared" si="17"/>
        <v/>
      </c>
      <c r="Z44" s="201" t="str">
        <f t="shared" si="17"/>
        <v/>
      </c>
      <c r="AA44" s="201" t="str">
        <f t="shared" si="17"/>
        <v/>
      </c>
      <c r="AB44" s="201" t="str">
        <f t="shared" si="17"/>
        <v/>
      </c>
      <c r="AC44" s="201" t="str">
        <f t="shared" si="13"/>
        <v/>
      </c>
      <c r="AD44" s="201">
        <f t="shared" si="4"/>
        <v>-30</v>
      </c>
      <c r="AE44" s="201">
        <f t="shared" si="5"/>
        <v>-30</v>
      </c>
    </row>
    <row r="45" spans="1:31" s="190" customFormat="1" x14ac:dyDescent="0.25">
      <c r="A45" s="141">
        <v>35</v>
      </c>
      <c r="B45" s="180">
        <v>45748</v>
      </c>
      <c r="C45" s="181" t="str">
        <f>IF(E45="-",VLOOKUP(F45,'Plan comptable'!$A:$C,2,FALSE),VLOOKUP(E45,Tiers!A:B,2,FALSE))</f>
        <v>658.</v>
      </c>
      <c r="D45" s="181">
        <f>VLOOKUP(C45,'Plan comptable'!$B:$D,3,FALSE)</f>
        <v>58</v>
      </c>
      <c r="E45" s="182" t="s">
        <v>1907</v>
      </c>
      <c r="F45" s="192" t="s">
        <v>2152</v>
      </c>
      <c r="G45" s="192" t="s">
        <v>2244</v>
      </c>
      <c r="H45" s="183">
        <v>50</v>
      </c>
      <c r="I45" s="183"/>
      <c r="J45" s="184">
        <f t="shared" si="18"/>
        <v>50</v>
      </c>
      <c r="K45" s="185">
        <f t="shared" si="19"/>
        <v>13</v>
      </c>
      <c r="L45" s="183"/>
      <c r="M45" s="186" t="s">
        <v>2191</v>
      </c>
      <c r="N45" s="187" t="str">
        <f t="shared" si="17"/>
        <v/>
      </c>
      <c r="O45" s="187" t="str">
        <f t="shared" si="17"/>
        <v/>
      </c>
      <c r="P45" s="187" t="str">
        <f t="shared" si="17"/>
        <v/>
      </c>
      <c r="Q45" s="187" t="str">
        <f t="shared" si="17"/>
        <v/>
      </c>
      <c r="R45" s="187" t="str">
        <f t="shared" si="17"/>
        <v/>
      </c>
      <c r="S45" s="188" t="str">
        <f t="shared" si="17"/>
        <v/>
      </c>
      <c r="T45" s="189" t="str">
        <f t="shared" si="17"/>
        <v/>
      </c>
      <c r="U45" s="187">
        <f t="shared" si="17"/>
        <v>50</v>
      </c>
      <c r="V45" s="187" t="str">
        <f t="shared" si="17"/>
        <v/>
      </c>
      <c r="W45" s="187" t="str">
        <f t="shared" si="17"/>
        <v/>
      </c>
      <c r="X45" s="187" t="str">
        <f t="shared" si="17"/>
        <v/>
      </c>
      <c r="Y45" s="187" t="str">
        <f t="shared" si="17"/>
        <v/>
      </c>
      <c r="Z45" s="187" t="str">
        <f t="shared" si="17"/>
        <v/>
      </c>
      <c r="AA45" s="187" t="str">
        <f t="shared" si="17"/>
        <v/>
      </c>
      <c r="AB45" s="187" t="str">
        <f t="shared" si="17"/>
        <v/>
      </c>
      <c r="AC45" s="187" t="str">
        <f t="shared" si="13"/>
        <v/>
      </c>
      <c r="AD45" s="187">
        <f t="shared" si="4"/>
        <v>50</v>
      </c>
      <c r="AE45" s="187">
        <f t="shared" si="5"/>
        <v>50</v>
      </c>
    </row>
    <row r="46" spans="1:31" s="190" customFormat="1" x14ac:dyDescent="0.25">
      <c r="A46" s="141">
        <v>36</v>
      </c>
      <c r="B46" s="180">
        <v>45748</v>
      </c>
      <c r="C46" s="181" t="str">
        <f>IF(E46="-",VLOOKUP(F46,'Plan comptable'!$A:$C,2,FALSE),VLOOKUP(E46,Tiers!A:B,2,FALSE))</f>
        <v>5121.</v>
      </c>
      <c r="D46" s="181">
        <f>VLOOKUP(C46,'Plan comptable'!$B:$D,3,FALSE)</f>
        <v>15</v>
      </c>
      <c r="E46" s="182" t="s">
        <v>1907</v>
      </c>
      <c r="F46" s="192" t="s">
        <v>2167</v>
      </c>
      <c r="G46" s="192" t="s">
        <v>2244</v>
      </c>
      <c r="H46" s="183"/>
      <c r="I46" s="183">
        <v>50</v>
      </c>
      <c r="J46" s="184">
        <f t="shared" si="18"/>
        <v>0</v>
      </c>
      <c r="K46" s="185">
        <f t="shared" si="19"/>
        <v>13</v>
      </c>
      <c r="L46" s="183"/>
      <c r="M46" s="186" t="s">
        <v>2191</v>
      </c>
      <c r="N46" s="187" t="str">
        <f t="shared" si="17"/>
        <v/>
      </c>
      <c r="O46" s="187" t="str">
        <f t="shared" si="17"/>
        <v/>
      </c>
      <c r="P46" s="187" t="str">
        <f t="shared" si="17"/>
        <v/>
      </c>
      <c r="Q46" s="187" t="str">
        <f t="shared" si="17"/>
        <v/>
      </c>
      <c r="R46" s="187" t="str">
        <f t="shared" si="17"/>
        <v/>
      </c>
      <c r="S46" s="188" t="str">
        <f t="shared" si="17"/>
        <v/>
      </c>
      <c r="T46" s="189" t="str">
        <f t="shared" si="17"/>
        <v/>
      </c>
      <c r="U46" s="187">
        <f t="shared" si="17"/>
        <v>-50</v>
      </c>
      <c r="V46" s="187" t="str">
        <f t="shared" si="17"/>
        <v/>
      </c>
      <c r="W46" s="187" t="str">
        <f t="shared" si="17"/>
        <v/>
      </c>
      <c r="X46" s="187" t="str">
        <f t="shared" si="17"/>
        <v/>
      </c>
      <c r="Y46" s="187" t="str">
        <f t="shared" si="17"/>
        <v/>
      </c>
      <c r="Z46" s="187" t="str">
        <f t="shared" si="17"/>
        <v/>
      </c>
      <c r="AA46" s="187" t="str">
        <f t="shared" si="17"/>
        <v/>
      </c>
      <c r="AB46" s="187" t="str">
        <f t="shared" si="17"/>
        <v/>
      </c>
      <c r="AC46" s="187" t="str">
        <f t="shared" si="13"/>
        <v/>
      </c>
      <c r="AD46" s="187">
        <f t="shared" si="4"/>
        <v>-50</v>
      </c>
      <c r="AE46" s="187">
        <f t="shared" si="5"/>
        <v>-50</v>
      </c>
    </row>
    <row r="47" spans="1:31" s="190" customFormat="1" x14ac:dyDescent="0.25">
      <c r="A47" s="141">
        <v>37</v>
      </c>
      <c r="B47" s="180">
        <v>45748</v>
      </c>
      <c r="C47" s="181" t="str">
        <f>IF(E47="-",VLOOKUP(F47,'Plan comptable'!$A:$C,2,FALSE),VLOOKUP(E47,Tiers!A:B,2,FALSE))</f>
        <v>6251.</v>
      </c>
      <c r="D47" s="181">
        <f>VLOOKUP(C47,'Plan comptable'!$B:$D,3,FALSE)</f>
        <v>51</v>
      </c>
      <c r="E47" s="182" t="s">
        <v>1907</v>
      </c>
      <c r="F47" s="192" t="s">
        <v>2160</v>
      </c>
      <c r="G47" s="192" t="s">
        <v>2198</v>
      </c>
      <c r="H47" s="183">
        <f>575*2</f>
        <v>1150</v>
      </c>
      <c r="I47" s="183"/>
      <c r="J47" s="184">
        <f t="shared" si="18"/>
        <v>1150</v>
      </c>
      <c r="K47" s="185">
        <f t="shared" si="19"/>
        <v>14</v>
      </c>
      <c r="L47" s="183"/>
      <c r="M47" s="186" t="s">
        <v>2191</v>
      </c>
      <c r="N47" s="187" t="str">
        <f t="shared" ref="N47:AB55" si="20">IF($M47=N$8,$H47-$I47,"")</f>
        <v/>
      </c>
      <c r="O47" s="187" t="str">
        <f t="shared" si="20"/>
        <v/>
      </c>
      <c r="P47" s="187" t="str">
        <f t="shared" si="20"/>
        <v/>
      </c>
      <c r="Q47" s="187" t="str">
        <f t="shared" si="20"/>
        <v/>
      </c>
      <c r="R47" s="187" t="str">
        <f t="shared" si="20"/>
        <v/>
      </c>
      <c r="S47" s="188" t="str">
        <f t="shared" si="20"/>
        <v/>
      </c>
      <c r="T47" s="189" t="str">
        <f t="shared" si="20"/>
        <v/>
      </c>
      <c r="U47" s="187">
        <f t="shared" si="20"/>
        <v>1150</v>
      </c>
      <c r="V47" s="187" t="str">
        <f t="shared" si="20"/>
        <v/>
      </c>
      <c r="W47" s="187" t="str">
        <f t="shared" si="20"/>
        <v/>
      </c>
      <c r="X47" s="187" t="str">
        <f t="shared" si="20"/>
        <v/>
      </c>
      <c r="Y47" s="187" t="str">
        <f t="shared" si="20"/>
        <v/>
      </c>
      <c r="Z47" s="187" t="str">
        <f t="shared" si="20"/>
        <v/>
      </c>
      <c r="AA47" s="187" t="str">
        <f t="shared" si="20"/>
        <v/>
      </c>
      <c r="AB47" s="187" t="str">
        <f t="shared" si="20"/>
        <v/>
      </c>
      <c r="AC47" s="187" t="str">
        <f t="shared" si="13"/>
        <v/>
      </c>
      <c r="AD47" s="187">
        <f t="shared" si="4"/>
        <v>1150</v>
      </c>
      <c r="AE47" s="187">
        <f t="shared" si="5"/>
        <v>1150</v>
      </c>
    </row>
    <row r="48" spans="1:31" s="190" customFormat="1" x14ac:dyDescent="0.25">
      <c r="A48" s="141">
        <v>38</v>
      </c>
      <c r="B48" s="180">
        <v>45748</v>
      </c>
      <c r="C48" s="181" t="str">
        <f>IF(E48="-",VLOOKUP(F48,'Plan comptable'!$A:$C,2,FALSE),VLOOKUP(E48,Tiers!A:B,2,FALSE))</f>
        <v>6252.</v>
      </c>
      <c r="D48" s="181">
        <f>VLOOKUP(C48,'Plan comptable'!$B:$D,3,FALSE)</f>
        <v>52</v>
      </c>
      <c r="E48" s="182" t="s">
        <v>1907</v>
      </c>
      <c r="F48" s="192" t="s">
        <v>2158</v>
      </c>
      <c r="G48" s="192" t="s">
        <v>2199</v>
      </c>
      <c r="H48" s="183">
        <v>25</v>
      </c>
      <c r="I48" s="183"/>
      <c r="J48" s="184">
        <f t="shared" si="18"/>
        <v>1175</v>
      </c>
      <c r="K48" s="191">
        <f t="shared" si="19"/>
        <v>14</v>
      </c>
      <c r="L48" s="183"/>
      <c r="M48" s="186" t="s">
        <v>2191</v>
      </c>
      <c r="N48" s="187" t="str">
        <f t="shared" si="20"/>
        <v/>
      </c>
      <c r="O48" s="187" t="str">
        <f t="shared" si="20"/>
        <v/>
      </c>
      <c r="P48" s="187" t="str">
        <f t="shared" si="20"/>
        <v/>
      </c>
      <c r="Q48" s="187" t="str">
        <f t="shared" si="20"/>
        <v/>
      </c>
      <c r="R48" s="187" t="str">
        <f t="shared" si="20"/>
        <v/>
      </c>
      <c r="S48" s="188" t="str">
        <f t="shared" si="20"/>
        <v/>
      </c>
      <c r="T48" s="189" t="str">
        <f t="shared" si="20"/>
        <v/>
      </c>
      <c r="U48" s="187">
        <f t="shared" si="20"/>
        <v>25</v>
      </c>
      <c r="V48" s="187" t="str">
        <f t="shared" si="20"/>
        <v/>
      </c>
      <c r="W48" s="187" t="str">
        <f t="shared" si="20"/>
        <v/>
      </c>
      <c r="X48" s="187" t="str">
        <f t="shared" si="20"/>
        <v/>
      </c>
      <c r="Y48" s="187" t="str">
        <f t="shared" si="20"/>
        <v/>
      </c>
      <c r="Z48" s="187" t="str">
        <f t="shared" si="20"/>
        <v/>
      </c>
      <c r="AA48" s="187" t="str">
        <f t="shared" si="20"/>
        <v/>
      </c>
      <c r="AB48" s="187" t="str">
        <f t="shared" si="20"/>
        <v/>
      </c>
      <c r="AC48" s="187" t="str">
        <f t="shared" si="13"/>
        <v/>
      </c>
      <c r="AD48" s="187">
        <f t="shared" si="4"/>
        <v>25</v>
      </c>
      <c r="AE48" s="187">
        <f t="shared" si="5"/>
        <v>25</v>
      </c>
    </row>
    <row r="49" spans="1:31" s="190" customFormat="1" x14ac:dyDescent="0.25">
      <c r="A49" s="141">
        <v>39</v>
      </c>
      <c r="B49" s="180">
        <v>45748</v>
      </c>
      <c r="C49" s="181" t="str">
        <f>IF(E49="-",VLOOKUP(F49,'Plan comptable'!$A:$C,2,FALSE),VLOOKUP(E49,Tiers!A:B,2,FALSE))</f>
        <v>5121.</v>
      </c>
      <c r="D49" s="181">
        <f>VLOOKUP(C49,'Plan comptable'!$B:$D,3,FALSE)</f>
        <v>15</v>
      </c>
      <c r="E49" s="182" t="s">
        <v>1907</v>
      </c>
      <c r="F49" s="192" t="s">
        <v>2167</v>
      </c>
      <c r="G49" s="192" t="s">
        <v>2146</v>
      </c>
      <c r="H49" s="183"/>
      <c r="I49" s="183">
        <v>1175</v>
      </c>
      <c r="J49" s="184">
        <f t="shared" si="18"/>
        <v>0</v>
      </c>
      <c r="K49" s="185">
        <f t="shared" si="19"/>
        <v>14</v>
      </c>
      <c r="L49" s="183"/>
      <c r="M49" s="186" t="s">
        <v>2191</v>
      </c>
      <c r="N49" s="187" t="str">
        <f t="shared" si="20"/>
        <v/>
      </c>
      <c r="O49" s="187" t="str">
        <f t="shared" si="20"/>
        <v/>
      </c>
      <c r="P49" s="187" t="str">
        <f t="shared" si="20"/>
        <v/>
      </c>
      <c r="Q49" s="187" t="str">
        <f t="shared" si="20"/>
        <v/>
      </c>
      <c r="R49" s="187" t="str">
        <f t="shared" si="20"/>
        <v/>
      </c>
      <c r="S49" s="188" t="str">
        <f t="shared" si="20"/>
        <v/>
      </c>
      <c r="T49" s="189" t="str">
        <f t="shared" si="20"/>
        <v/>
      </c>
      <c r="U49" s="187">
        <f t="shared" si="20"/>
        <v>-1175</v>
      </c>
      <c r="V49" s="187" t="str">
        <f t="shared" si="20"/>
        <v/>
      </c>
      <c r="W49" s="187" t="str">
        <f t="shared" si="20"/>
        <v/>
      </c>
      <c r="X49" s="187" t="str">
        <f t="shared" si="20"/>
        <v/>
      </c>
      <c r="Y49" s="187" t="str">
        <f t="shared" si="20"/>
        <v/>
      </c>
      <c r="Z49" s="187" t="str">
        <f t="shared" si="20"/>
        <v/>
      </c>
      <c r="AA49" s="187" t="str">
        <f t="shared" si="20"/>
        <v/>
      </c>
      <c r="AB49" s="187" t="str">
        <f t="shared" si="20"/>
        <v/>
      </c>
      <c r="AC49" s="187" t="str">
        <f t="shared" si="13"/>
        <v/>
      </c>
      <c r="AD49" s="187">
        <f t="shared" si="4"/>
        <v>-1175</v>
      </c>
      <c r="AE49" s="187">
        <f t="shared" si="5"/>
        <v>-1175</v>
      </c>
    </row>
    <row r="50" spans="1:31" s="190" customFormat="1" x14ac:dyDescent="0.25">
      <c r="A50" s="141">
        <v>40</v>
      </c>
      <c r="B50" s="180">
        <v>45748</v>
      </c>
      <c r="C50" s="181" t="str">
        <f>IF(E50="-",VLOOKUP(F50,'Plan comptable'!$A:$C,2,FALSE),VLOOKUP(E50,Tiers!A:B,2,FALSE))</f>
        <v>706.</v>
      </c>
      <c r="D50" s="181">
        <f>VLOOKUP(C50,'Plan comptable'!$B:$D,3,FALSE)</f>
        <v>70</v>
      </c>
      <c r="E50" s="182" t="s">
        <v>1907</v>
      </c>
      <c r="F50" s="192" t="s">
        <v>2145</v>
      </c>
      <c r="G50" s="192" t="s">
        <v>2200</v>
      </c>
      <c r="H50" s="183"/>
      <c r="I50" s="183">
        <f>50*23</f>
        <v>1150</v>
      </c>
      <c r="J50" s="184">
        <f t="shared" si="18"/>
        <v>-1150</v>
      </c>
      <c r="K50" s="185">
        <f t="shared" si="19"/>
        <v>15</v>
      </c>
      <c r="L50" s="183"/>
      <c r="M50" s="186" t="s">
        <v>2191</v>
      </c>
      <c r="N50" s="187" t="str">
        <f t="shared" si="20"/>
        <v/>
      </c>
      <c r="O50" s="187" t="str">
        <f t="shared" si="20"/>
        <v/>
      </c>
      <c r="P50" s="187" t="str">
        <f t="shared" si="20"/>
        <v/>
      </c>
      <c r="Q50" s="187" t="str">
        <f t="shared" si="20"/>
        <v/>
      </c>
      <c r="R50" s="187" t="str">
        <f t="shared" si="20"/>
        <v/>
      </c>
      <c r="S50" s="188" t="str">
        <f t="shared" si="20"/>
        <v/>
      </c>
      <c r="T50" s="189" t="str">
        <f t="shared" si="20"/>
        <v/>
      </c>
      <c r="U50" s="187">
        <f t="shared" si="20"/>
        <v>-1150</v>
      </c>
      <c r="V50" s="187" t="str">
        <f t="shared" si="20"/>
        <v/>
      </c>
      <c r="W50" s="187" t="str">
        <f t="shared" si="20"/>
        <v/>
      </c>
      <c r="X50" s="187" t="str">
        <f t="shared" si="20"/>
        <v/>
      </c>
      <c r="Y50" s="187" t="str">
        <f t="shared" si="20"/>
        <v/>
      </c>
      <c r="Z50" s="187" t="str">
        <f t="shared" si="20"/>
        <v/>
      </c>
      <c r="AA50" s="187" t="str">
        <f t="shared" si="20"/>
        <v/>
      </c>
      <c r="AB50" s="187" t="str">
        <f t="shared" si="20"/>
        <v/>
      </c>
      <c r="AC50" s="187" t="str">
        <f t="shared" si="13"/>
        <v/>
      </c>
      <c r="AD50" s="187">
        <f t="shared" si="4"/>
        <v>-1150</v>
      </c>
      <c r="AE50" s="187">
        <f t="shared" si="5"/>
        <v>-1150</v>
      </c>
    </row>
    <row r="51" spans="1:31" s="190" customFormat="1" x14ac:dyDescent="0.25">
      <c r="A51" s="141">
        <v>41</v>
      </c>
      <c r="B51" s="180">
        <v>45748</v>
      </c>
      <c r="C51" s="181" t="str">
        <f>IF(E51="-",VLOOKUP(F51,'Plan comptable'!$A:$C,2,FALSE),VLOOKUP(E51,Tiers!A:B,2,FALSE))</f>
        <v>7561.</v>
      </c>
      <c r="D51" s="181">
        <f>VLOOKUP(C51,'Plan comptable'!$B:$D,3,FALSE)</f>
        <v>78</v>
      </c>
      <c r="E51" s="182" t="s">
        <v>1907</v>
      </c>
      <c r="F51" s="192" t="s">
        <v>2126</v>
      </c>
      <c r="G51" s="192" t="s">
        <v>2201</v>
      </c>
      <c r="H51" s="183"/>
      <c r="I51" s="183">
        <v>150</v>
      </c>
      <c r="J51" s="184">
        <f t="shared" si="18"/>
        <v>-1300</v>
      </c>
      <c r="K51" s="185">
        <f t="shared" si="19"/>
        <v>15</v>
      </c>
      <c r="L51" s="183"/>
      <c r="M51" s="186" t="s">
        <v>2191</v>
      </c>
      <c r="N51" s="187" t="str">
        <f t="shared" si="20"/>
        <v/>
      </c>
      <c r="O51" s="187" t="str">
        <f t="shared" si="20"/>
        <v/>
      </c>
      <c r="P51" s="187" t="str">
        <f t="shared" si="20"/>
        <v/>
      </c>
      <c r="Q51" s="187" t="str">
        <f t="shared" si="20"/>
        <v/>
      </c>
      <c r="R51" s="187" t="str">
        <f t="shared" si="20"/>
        <v/>
      </c>
      <c r="S51" s="188" t="str">
        <f t="shared" si="20"/>
        <v/>
      </c>
      <c r="T51" s="189" t="str">
        <f t="shared" si="20"/>
        <v/>
      </c>
      <c r="U51" s="187">
        <f t="shared" si="20"/>
        <v>-150</v>
      </c>
      <c r="V51" s="187" t="str">
        <f t="shared" si="20"/>
        <v/>
      </c>
      <c r="W51" s="187" t="str">
        <f t="shared" si="20"/>
        <v/>
      </c>
      <c r="X51" s="187" t="str">
        <f t="shared" si="20"/>
        <v/>
      </c>
      <c r="Y51" s="187" t="str">
        <f t="shared" si="20"/>
        <v/>
      </c>
      <c r="Z51" s="187" t="str">
        <f t="shared" si="20"/>
        <v/>
      </c>
      <c r="AA51" s="187" t="str">
        <f t="shared" si="20"/>
        <v/>
      </c>
      <c r="AB51" s="187" t="str">
        <f t="shared" si="20"/>
        <v/>
      </c>
      <c r="AC51" s="187" t="str">
        <f t="shared" si="13"/>
        <v/>
      </c>
      <c r="AD51" s="187">
        <f t="shared" si="4"/>
        <v>-150</v>
      </c>
      <c r="AE51" s="187">
        <f t="shared" si="5"/>
        <v>-150</v>
      </c>
    </row>
    <row r="52" spans="1:31" s="190" customFormat="1" x14ac:dyDescent="0.25">
      <c r="A52" s="141">
        <v>42</v>
      </c>
      <c r="B52" s="180">
        <v>45748</v>
      </c>
      <c r="C52" s="181" t="str">
        <f>IF(E52="-",VLOOKUP(F52,'Plan comptable'!$A:$C,2,FALSE),VLOOKUP(E52,Tiers!A:B,2,FALSE))</f>
        <v>5121.</v>
      </c>
      <c r="D52" s="181">
        <f>VLOOKUP(C52,'Plan comptable'!$B:$D,3,FALSE)</f>
        <v>15</v>
      </c>
      <c r="E52" s="182" t="s">
        <v>1907</v>
      </c>
      <c r="F52" s="192" t="s">
        <v>2167</v>
      </c>
      <c r="G52" s="192" t="s">
        <v>2202</v>
      </c>
      <c r="H52" s="183">
        <v>1300</v>
      </c>
      <c r="I52" s="183"/>
      <c r="J52" s="184">
        <f t="shared" si="18"/>
        <v>0</v>
      </c>
      <c r="K52" s="185">
        <f t="shared" si="19"/>
        <v>15</v>
      </c>
      <c r="L52" s="183"/>
      <c r="M52" s="186" t="s">
        <v>2191</v>
      </c>
      <c r="N52" s="187" t="str">
        <f t="shared" si="20"/>
        <v/>
      </c>
      <c r="O52" s="187" t="str">
        <f t="shared" si="20"/>
        <v/>
      </c>
      <c r="P52" s="187" t="str">
        <f t="shared" si="20"/>
        <v/>
      </c>
      <c r="Q52" s="187" t="str">
        <f t="shared" si="20"/>
        <v/>
      </c>
      <c r="R52" s="187" t="str">
        <f t="shared" si="20"/>
        <v/>
      </c>
      <c r="S52" s="188" t="str">
        <f t="shared" si="20"/>
        <v/>
      </c>
      <c r="T52" s="189" t="str">
        <f t="shared" si="20"/>
        <v/>
      </c>
      <c r="U52" s="187">
        <f t="shared" si="20"/>
        <v>1300</v>
      </c>
      <c r="V52" s="187" t="str">
        <f t="shared" si="20"/>
        <v/>
      </c>
      <c r="W52" s="187" t="str">
        <f t="shared" si="20"/>
        <v/>
      </c>
      <c r="X52" s="187" t="str">
        <f t="shared" si="20"/>
        <v/>
      </c>
      <c r="Y52" s="187" t="str">
        <f t="shared" si="20"/>
        <v/>
      </c>
      <c r="Z52" s="187" t="str">
        <f t="shared" si="20"/>
        <v/>
      </c>
      <c r="AA52" s="187" t="str">
        <f t="shared" si="20"/>
        <v/>
      </c>
      <c r="AB52" s="187" t="str">
        <f t="shared" si="20"/>
        <v/>
      </c>
      <c r="AC52" s="187" t="str">
        <f t="shared" si="13"/>
        <v/>
      </c>
      <c r="AD52" s="187">
        <f t="shared" si="4"/>
        <v>1300</v>
      </c>
      <c r="AE52" s="187">
        <f t="shared" si="5"/>
        <v>1300</v>
      </c>
    </row>
    <row r="53" spans="1:31" s="220" customFormat="1" x14ac:dyDescent="0.25">
      <c r="A53" s="141">
        <v>43</v>
      </c>
      <c r="B53" s="209">
        <v>45778</v>
      </c>
      <c r="C53" s="210" t="str">
        <f>IF(E53="-",VLOOKUP(F53,'Plan comptable'!$A:$C,2,FALSE),VLOOKUP(E53,Tiers!A:B,2,FALSE))</f>
        <v>607.</v>
      </c>
      <c r="D53" s="210">
        <f>VLOOKUP(C53,'Plan comptable'!$B:$D,3,FALSE)</f>
        <v>50</v>
      </c>
      <c r="E53" s="211" t="s">
        <v>1907</v>
      </c>
      <c r="F53" s="212" t="s">
        <v>2175</v>
      </c>
      <c r="G53" s="212" t="s">
        <v>2212</v>
      </c>
      <c r="H53" s="213">
        <f>40*15</f>
        <v>600</v>
      </c>
      <c r="I53" s="213"/>
      <c r="J53" s="214">
        <f t="shared" si="18"/>
        <v>600</v>
      </c>
      <c r="K53" s="215">
        <f t="shared" si="19"/>
        <v>16</v>
      </c>
      <c r="L53" s="213"/>
      <c r="M53" s="216" t="s">
        <v>2207</v>
      </c>
      <c r="N53" s="217" t="str">
        <f t="shared" si="20"/>
        <v/>
      </c>
      <c r="O53" s="217" t="str">
        <f t="shared" si="20"/>
        <v/>
      </c>
      <c r="P53" s="217" t="str">
        <f t="shared" si="20"/>
        <v/>
      </c>
      <c r="Q53" s="217" t="str">
        <f t="shared" si="20"/>
        <v/>
      </c>
      <c r="R53" s="217" t="str">
        <f t="shared" si="20"/>
        <v/>
      </c>
      <c r="S53" s="218">
        <f t="shared" si="20"/>
        <v>600</v>
      </c>
      <c r="T53" s="219" t="str">
        <f t="shared" si="20"/>
        <v/>
      </c>
      <c r="U53" s="217" t="str">
        <f t="shared" si="20"/>
        <v/>
      </c>
      <c r="V53" s="217" t="str">
        <f t="shared" si="20"/>
        <v/>
      </c>
      <c r="W53" s="217" t="str">
        <f t="shared" si="20"/>
        <v/>
      </c>
      <c r="X53" s="217" t="str">
        <f t="shared" si="20"/>
        <v/>
      </c>
      <c r="Y53" s="217" t="str">
        <f t="shared" si="20"/>
        <v/>
      </c>
      <c r="Z53" s="217" t="str">
        <f t="shared" si="20"/>
        <v/>
      </c>
      <c r="AA53" s="217" t="str">
        <f t="shared" si="20"/>
        <v/>
      </c>
      <c r="AB53" s="217" t="str">
        <f t="shared" si="20"/>
        <v/>
      </c>
      <c r="AC53" s="217" t="str">
        <f t="shared" si="13"/>
        <v/>
      </c>
      <c r="AD53" s="217">
        <f t="shared" si="4"/>
        <v>600</v>
      </c>
      <c r="AE53" s="217">
        <f t="shared" si="5"/>
        <v>600</v>
      </c>
    </row>
    <row r="54" spans="1:31" s="220" customFormat="1" x14ac:dyDescent="0.25">
      <c r="A54" s="141">
        <v>44</v>
      </c>
      <c r="B54" s="209">
        <v>45778</v>
      </c>
      <c r="C54" s="210" t="str">
        <f>IF(E54="-",VLOOKUP(F54,'Plan comptable'!$A:$C,2,FALSE),VLOOKUP(E54,Tiers!A:B,2,FALSE))</f>
        <v>5121.</v>
      </c>
      <c r="D54" s="210">
        <f>VLOOKUP(C54,'Plan comptable'!$B:$D,3,FALSE)</f>
        <v>15</v>
      </c>
      <c r="E54" s="211" t="s">
        <v>1907</v>
      </c>
      <c r="F54" s="212" t="s">
        <v>2167</v>
      </c>
      <c r="G54" s="212" t="s">
        <v>2212</v>
      </c>
      <c r="H54" s="213"/>
      <c r="I54" s="213">
        <f>+H53</f>
        <v>600</v>
      </c>
      <c r="J54" s="214">
        <f t="shared" si="18"/>
        <v>0</v>
      </c>
      <c r="K54" s="215">
        <f t="shared" si="19"/>
        <v>16</v>
      </c>
      <c r="L54" s="213"/>
      <c r="M54" s="216" t="s">
        <v>2207</v>
      </c>
      <c r="N54" s="217" t="str">
        <f t="shared" si="20"/>
        <v/>
      </c>
      <c r="O54" s="217" t="str">
        <f t="shared" si="20"/>
        <v/>
      </c>
      <c r="P54" s="217" t="str">
        <f t="shared" si="20"/>
        <v/>
      </c>
      <c r="Q54" s="217" t="str">
        <f t="shared" si="20"/>
        <v/>
      </c>
      <c r="R54" s="217" t="str">
        <f t="shared" si="20"/>
        <v/>
      </c>
      <c r="S54" s="218">
        <f t="shared" si="20"/>
        <v>-600</v>
      </c>
      <c r="T54" s="219" t="str">
        <f t="shared" si="20"/>
        <v/>
      </c>
      <c r="U54" s="217" t="str">
        <f t="shared" si="20"/>
        <v/>
      </c>
      <c r="V54" s="217" t="str">
        <f t="shared" si="20"/>
        <v/>
      </c>
      <c r="W54" s="217" t="str">
        <f t="shared" si="20"/>
        <v/>
      </c>
      <c r="X54" s="217" t="str">
        <f t="shared" si="20"/>
        <v/>
      </c>
      <c r="Y54" s="217" t="str">
        <f t="shared" si="20"/>
        <v/>
      </c>
      <c r="Z54" s="217" t="str">
        <f t="shared" si="20"/>
        <v/>
      </c>
      <c r="AA54" s="217" t="str">
        <f t="shared" si="20"/>
        <v/>
      </c>
      <c r="AB54" s="217" t="str">
        <f t="shared" si="20"/>
        <v/>
      </c>
      <c r="AC54" s="217" t="str">
        <f t="shared" si="13"/>
        <v/>
      </c>
      <c r="AD54" s="217">
        <f t="shared" si="4"/>
        <v>-600</v>
      </c>
      <c r="AE54" s="217">
        <f t="shared" si="5"/>
        <v>-600</v>
      </c>
    </row>
    <row r="55" spans="1:31" s="220" customFormat="1" x14ac:dyDescent="0.25">
      <c r="A55" s="141">
        <v>45</v>
      </c>
      <c r="B55" s="209">
        <v>45778</v>
      </c>
      <c r="C55" s="210" t="str">
        <f>IF(E55="-",VLOOKUP(F55,'Plan comptable'!$A:$C,2,FALSE),VLOOKUP(E55,Tiers!A:B,2,FALSE))</f>
        <v>707.</v>
      </c>
      <c r="D55" s="210">
        <f>VLOOKUP(C55,'Plan comptable'!$B:$D,3,FALSE)</f>
        <v>83</v>
      </c>
      <c r="E55" s="211" t="s">
        <v>1907</v>
      </c>
      <c r="F55" s="212" t="s">
        <v>2147</v>
      </c>
      <c r="G55" s="212" t="s">
        <v>2213</v>
      </c>
      <c r="H55" s="213"/>
      <c r="I55" s="213">
        <f>40*18</f>
        <v>720</v>
      </c>
      <c r="J55" s="214">
        <f t="shared" ref="J55:J59" si="21">+J54+H55-I55</f>
        <v>-720</v>
      </c>
      <c r="K55" s="215">
        <f t="shared" ref="K55:K59" si="22">IF(J54=0,K54+1,K54)</f>
        <v>17</v>
      </c>
      <c r="L55" s="213"/>
      <c r="M55" s="216" t="s">
        <v>2207</v>
      </c>
      <c r="N55" s="217" t="str">
        <f t="shared" si="20"/>
        <v/>
      </c>
      <c r="O55" s="217" t="str">
        <f t="shared" si="20"/>
        <v/>
      </c>
      <c r="P55" s="217" t="str">
        <f t="shared" si="20"/>
        <v/>
      </c>
      <c r="Q55" s="217" t="str">
        <f t="shared" si="20"/>
        <v/>
      </c>
      <c r="R55" s="217" t="str">
        <f t="shared" si="20"/>
        <v/>
      </c>
      <c r="S55" s="218">
        <f t="shared" si="20"/>
        <v>-720</v>
      </c>
      <c r="T55" s="219" t="str">
        <f t="shared" si="20"/>
        <v/>
      </c>
      <c r="U55" s="217" t="str">
        <f t="shared" si="20"/>
        <v/>
      </c>
      <c r="V55" s="217" t="str">
        <f t="shared" si="20"/>
        <v/>
      </c>
      <c r="W55" s="217" t="str">
        <f t="shared" si="20"/>
        <v/>
      </c>
      <c r="X55" s="217" t="str">
        <f t="shared" si="20"/>
        <v/>
      </c>
      <c r="Y55" s="217" t="str">
        <f t="shared" si="20"/>
        <v/>
      </c>
      <c r="Z55" s="217" t="str">
        <f t="shared" si="20"/>
        <v/>
      </c>
      <c r="AA55" s="217" t="str">
        <f t="shared" si="20"/>
        <v/>
      </c>
      <c r="AB55" s="217" t="str">
        <f t="shared" si="20"/>
        <v/>
      </c>
      <c r="AC55" s="217" t="str">
        <f t="shared" si="13"/>
        <v/>
      </c>
      <c r="AD55" s="217">
        <f t="shared" si="4"/>
        <v>-720</v>
      </c>
      <c r="AE55" s="217">
        <f t="shared" si="5"/>
        <v>-720</v>
      </c>
    </row>
    <row r="56" spans="1:31" s="220" customFormat="1" x14ac:dyDescent="0.25">
      <c r="A56" s="141">
        <v>46</v>
      </c>
      <c r="B56" s="209">
        <v>45778</v>
      </c>
      <c r="C56" s="210" t="str">
        <f>IF(E56="-",VLOOKUP(F56,'Plan comptable'!$A:$C,2,FALSE),VLOOKUP(E56,Tiers!A:B,2,FALSE))</f>
        <v>5121.</v>
      </c>
      <c r="D56" s="210">
        <f>VLOOKUP(C56,'Plan comptable'!$B:$D,3,FALSE)</f>
        <v>15</v>
      </c>
      <c r="E56" s="211" t="s">
        <v>1907</v>
      </c>
      <c r="F56" s="212" t="s">
        <v>2167</v>
      </c>
      <c r="G56" s="212" t="s">
        <v>2213</v>
      </c>
      <c r="H56" s="213">
        <f>+I55</f>
        <v>720</v>
      </c>
      <c r="I56" s="213"/>
      <c r="J56" s="214">
        <f t="shared" si="21"/>
        <v>0</v>
      </c>
      <c r="K56" s="215">
        <f t="shared" si="22"/>
        <v>17</v>
      </c>
      <c r="L56" s="213"/>
      <c r="M56" s="216" t="s">
        <v>2207</v>
      </c>
      <c r="N56" s="217" t="str">
        <f t="shared" ref="N56:AB72" si="23">IF($M56=N$8,$H56-$I56,"")</f>
        <v/>
      </c>
      <c r="O56" s="217" t="str">
        <f t="shared" si="23"/>
        <v/>
      </c>
      <c r="P56" s="217" t="str">
        <f t="shared" si="23"/>
        <v/>
      </c>
      <c r="Q56" s="217" t="str">
        <f t="shared" si="23"/>
        <v/>
      </c>
      <c r="R56" s="217" t="str">
        <f t="shared" si="23"/>
        <v/>
      </c>
      <c r="S56" s="218">
        <f t="shared" si="23"/>
        <v>720</v>
      </c>
      <c r="T56" s="219" t="str">
        <f t="shared" si="23"/>
        <v/>
      </c>
      <c r="U56" s="217" t="str">
        <f t="shared" si="23"/>
        <v/>
      </c>
      <c r="V56" s="217" t="str">
        <f t="shared" si="23"/>
        <v/>
      </c>
      <c r="W56" s="217" t="str">
        <f t="shared" si="23"/>
        <v/>
      </c>
      <c r="X56" s="217" t="str">
        <f t="shared" si="23"/>
        <v/>
      </c>
      <c r="Y56" s="217" t="str">
        <f t="shared" si="23"/>
        <v/>
      </c>
      <c r="Z56" s="217" t="str">
        <f t="shared" si="23"/>
        <v/>
      </c>
      <c r="AA56" s="217" t="str">
        <f t="shared" si="23"/>
        <v/>
      </c>
      <c r="AB56" s="217" t="str">
        <f t="shared" si="23"/>
        <v/>
      </c>
      <c r="AC56" s="217" t="str">
        <f t="shared" si="13"/>
        <v/>
      </c>
      <c r="AD56" s="217">
        <f t="shared" si="4"/>
        <v>720</v>
      </c>
      <c r="AE56" s="217">
        <f t="shared" si="5"/>
        <v>720</v>
      </c>
    </row>
    <row r="57" spans="1:31" s="220" customFormat="1" x14ac:dyDescent="0.25">
      <c r="A57" s="141">
        <v>47</v>
      </c>
      <c r="B57" s="209">
        <v>45778</v>
      </c>
      <c r="C57" s="210" t="str">
        <f>IF(E57="-",VLOOKUP(F57,'Plan comptable'!$A:$C,2,FALSE),VLOOKUP(E57,Tiers!A:B,2,FALSE))</f>
        <v>607.</v>
      </c>
      <c r="D57" s="210">
        <f>VLOOKUP(C57,'Plan comptable'!$B:$D,3,FALSE)</f>
        <v>50</v>
      </c>
      <c r="E57" s="211" t="s">
        <v>1907</v>
      </c>
      <c r="F57" s="212" t="s">
        <v>2175</v>
      </c>
      <c r="G57" s="212" t="s">
        <v>2210</v>
      </c>
      <c r="H57" s="213">
        <f>40*32</f>
        <v>1280</v>
      </c>
      <c r="I57" s="213"/>
      <c r="J57" s="214">
        <f t="shared" si="21"/>
        <v>1280</v>
      </c>
      <c r="K57" s="215">
        <f t="shared" si="22"/>
        <v>18</v>
      </c>
      <c r="L57" s="213"/>
      <c r="M57" s="216" t="s">
        <v>2207</v>
      </c>
      <c r="N57" s="217" t="str">
        <f t="shared" si="23"/>
        <v/>
      </c>
      <c r="O57" s="217" t="str">
        <f t="shared" si="23"/>
        <v/>
      </c>
      <c r="P57" s="217" t="str">
        <f t="shared" si="23"/>
        <v/>
      </c>
      <c r="Q57" s="217" t="str">
        <f t="shared" si="23"/>
        <v/>
      </c>
      <c r="R57" s="217" t="str">
        <f t="shared" si="23"/>
        <v/>
      </c>
      <c r="S57" s="218">
        <f t="shared" si="23"/>
        <v>1280</v>
      </c>
      <c r="T57" s="219" t="str">
        <f t="shared" si="23"/>
        <v/>
      </c>
      <c r="U57" s="217" t="str">
        <f t="shared" si="23"/>
        <v/>
      </c>
      <c r="V57" s="217" t="str">
        <f t="shared" si="23"/>
        <v/>
      </c>
      <c r="W57" s="217" t="str">
        <f t="shared" si="23"/>
        <v/>
      </c>
      <c r="X57" s="217" t="str">
        <f t="shared" si="23"/>
        <v/>
      </c>
      <c r="Y57" s="217" t="str">
        <f t="shared" si="23"/>
        <v/>
      </c>
      <c r="Z57" s="217" t="str">
        <f t="shared" si="23"/>
        <v/>
      </c>
      <c r="AA57" s="217" t="str">
        <f t="shared" si="23"/>
        <v/>
      </c>
      <c r="AB57" s="217" t="str">
        <f t="shared" si="23"/>
        <v/>
      </c>
      <c r="AC57" s="217" t="str">
        <f t="shared" si="13"/>
        <v/>
      </c>
      <c r="AD57" s="217">
        <f t="shared" si="4"/>
        <v>1280</v>
      </c>
      <c r="AE57" s="217">
        <f t="shared" si="5"/>
        <v>1280</v>
      </c>
    </row>
    <row r="58" spans="1:31" s="220" customFormat="1" x14ac:dyDescent="0.25">
      <c r="A58" s="141">
        <v>48</v>
      </c>
      <c r="B58" s="209">
        <v>45778</v>
      </c>
      <c r="C58" s="210" t="str">
        <f>IF(E58="-",VLOOKUP(F58,'Plan comptable'!$A:$C,2,FALSE),VLOOKUP(E58,Tiers!A:B,2,FALSE))</f>
        <v>5121.</v>
      </c>
      <c r="D58" s="210">
        <f>VLOOKUP(C58,'Plan comptable'!$B:$D,3,FALSE)</f>
        <v>15</v>
      </c>
      <c r="E58" s="211" t="s">
        <v>1907</v>
      </c>
      <c r="F58" s="212" t="s">
        <v>2167</v>
      </c>
      <c r="G58" s="212" t="s">
        <v>2210</v>
      </c>
      <c r="H58" s="213"/>
      <c r="I58" s="213">
        <v>1280</v>
      </c>
      <c r="J58" s="214">
        <f t="shared" si="21"/>
        <v>0</v>
      </c>
      <c r="K58" s="215">
        <f t="shared" si="22"/>
        <v>18</v>
      </c>
      <c r="L58" s="213"/>
      <c r="M58" s="216" t="s">
        <v>2207</v>
      </c>
      <c r="N58" s="217" t="str">
        <f t="shared" si="23"/>
        <v/>
      </c>
      <c r="O58" s="217" t="str">
        <f t="shared" si="23"/>
        <v/>
      </c>
      <c r="P58" s="217" t="str">
        <f t="shared" si="23"/>
        <v/>
      </c>
      <c r="Q58" s="217" t="str">
        <f t="shared" si="23"/>
        <v/>
      </c>
      <c r="R58" s="217" t="str">
        <f t="shared" si="23"/>
        <v/>
      </c>
      <c r="S58" s="218">
        <f t="shared" si="23"/>
        <v>-1280</v>
      </c>
      <c r="T58" s="219" t="str">
        <f t="shared" si="23"/>
        <v/>
      </c>
      <c r="U58" s="217" t="str">
        <f t="shared" si="23"/>
        <v/>
      </c>
      <c r="V58" s="217" t="str">
        <f t="shared" si="23"/>
        <v/>
      </c>
      <c r="W58" s="217" t="str">
        <f t="shared" si="23"/>
        <v/>
      </c>
      <c r="X58" s="217" t="str">
        <f t="shared" si="23"/>
        <v/>
      </c>
      <c r="Y58" s="217" t="str">
        <f t="shared" si="23"/>
        <v/>
      </c>
      <c r="Z58" s="217" t="str">
        <f t="shared" si="23"/>
        <v/>
      </c>
      <c r="AA58" s="217" t="str">
        <f t="shared" si="23"/>
        <v/>
      </c>
      <c r="AB58" s="217" t="str">
        <f t="shared" si="23"/>
        <v/>
      </c>
      <c r="AC58" s="217" t="str">
        <f t="shared" ref="AC58:AC86" si="24">IF($M58=AC$8,$H58-$I58,"")</f>
        <v/>
      </c>
      <c r="AD58" s="217">
        <f t="shared" si="4"/>
        <v>-1280</v>
      </c>
      <c r="AE58" s="217">
        <f t="shared" si="5"/>
        <v>-1280</v>
      </c>
    </row>
    <row r="59" spans="1:31" s="220" customFormat="1" x14ac:dyDescent="0.25">
      <c r="A59" s="141">
        <v>49</v>
      </c>
      <c r="B59" s="209">
        <v>45778</v>
      </c>
      <c r="C59" s="210" t="str">
        <f>IF(E59="-",VLOOKUP(F59,'Plan comptable'!$A:$C,2,FALSE),VLOOKUP(E59,Tiers!A:B,2,FALSE))</f>
        <v>707.</v>
      </c>
      <c r="D59" s="210">
        <f>VLOOKUP(C59,'Plan comptable'!$B:$D,3,FALSE)</f>
        <v>83</v>
      </c>
      <c r="E59" s="211" t="s">
        <v>1907</v>
      </c>
      <c r="F59" s="212" t="s">
        <v>2147</v>
      </c>
      <c r="G59" s="212" t="s">
        <v>2211</v>
      </c>
      <c r="H59" s="213"/>
      <c r="I59" s="213">
        <f>40*35</f>
        <v>1400</v>
      </c>
      <c r="J59" s="214">
        <f t="shared" si="21"/>
        <v>-1400</v>
      </c>
      <c r="K59" s="215">
        <f t="shared" si="22"/>
        <v>19</v>
      </c>
      <c r="L59" s="213"/>
      <c r="M59" s="216" t="s">
        <v>2207</v>
      </c>
      <c r="N59" s="217" t="str">
        <f t="shared" si="23"/>
        <v/>
      </c>
      <c r="O59" s="217" t="str">
        <f t="shared" si="23"/>
        <v/>
      </c>
      <c r="P59" s="217" t="str">
        <f t="shared" si="23"/>
        <v/>
      </c>
      <c r="Q59" s="217" t="str">
        <f t="shared" si="23"/>
        <v/>
      </c>
      <c r="R59" s="217" t="str">
        <f t="shared" si="23"/>
        <v/>
      </c>
      <c r="S59" s="218">
        <f t="shared" si="23"/>
        <v>-1400</v>
      </c>
      <c r="T59" s="219" t="str">
        <f t="shared" si="23"/>
        <v/>
      </c>
      <c r="U59" s="217" t="str">
        <f t="shared" si="23"/>
        <v/>
      </c>
      <c r="V59" s="217" t="str">
        <f t="shared" si="23"/>
        <v/>
      </c>
      <c r="W59" s="217" t="str">
        <f t="shared" si="23"/>
        <v/>
      </c>
      <c r="X59" s="217" t="str">
        <f t="shared" si="23"/>
        <v/>
      </c>
      <c r="Y59" s="217" t="str">
        <f t="shared" si="23"/>
        <v/>
      </c>
      <c r="Z59" s="217" t="str">
        <f t="shared" si="23"/>
        <v/>
      </c>
      <c r="AA59" s="217" t="str">
        <f t="shared" si="23"/>
        <v/>
      </c>
      <c r="AB59" s="217" t="str">
        <f t="shared" si="23"/>
        <v/>
      </c>
      <c r="AC59" s="217" t="str">
        <f t="shared" si="24"/>
        <v/>
      </c>
      <c r="AD59" s="217">
        <f t="shared" si="4"/>
        <v>-1400</v>
      </c>
      <c r="AE59" s="217">
        <f t="shared" si="5"/>
        <v>-1400</v>
      </c>
    </row>
    <row r="60" spans="1:31" s="220" customFormat="1" x14ac:dyDescent="0.25">
      <c r="A60" s="141">
        <v>50</v>
      </c>
      <c r="B60" s="209">
        <v>45778</v>
      </c>
      <c r="C60" s="210" t="str">
        <f>IF(E60="-",VLOOKUP(F60,'Plan comptable'!$A:$C,2,FALSE),VLOOKUP(E60,Tiers!A:B,2,FALSE))</f>
        <v>5121.</v>
      </c>
      <c r="D60" s="210">
        <f>VLOOKUP(C60,'Plan comptable'!$B:$D,3,FALSE)</f>
        <v>15</v>
      </c>
      <c r="E60" s="211" t="s">
        <v>1907</v>
      </c>
      <c r="F60" s="212" t="s">
        <v>2167</v>
      </c>
      <c r="G60" s="212" t="s">
        <v>2211</v>
      </c>
      <c r="H60" s="213">
        <v>1400</v>
      </c>
      <c r="I60" s="213"/>
      <c r="J60" s="214">
        <f t="shared" ref="J60:J80" si="25">+J59+H60-I60</f>
        <v>0</v>
      </c>
      <c r="K60" s="215">
        <f t="shared" ref="K60:K80" si="26">IF(J59=0,K59+1,K59)</f>
        <v>19</v>
      </c>
      <c r="L60" s="213"/>
      <c r="M60" s="216" t="s">
        <v>2207</v>
      </c>
      <c r="N60" s="217" t="str">
        <f t="shared" si="23"/>
        <v/>
      </c>
      <c r="O60" s="217" t="str">
        <f t="shared" si="23"/>
        <v/>
      </c>
      <c r="P60" s="217" t="str">
        <f t="shared" si="23"/>
        <v/>
      </c>
      <c r="Q60" s="217" t="str">
        <f t="shared" si="23"/>
        <v/>
      </c>
      <c r="R60" s="217" t="str">
        <f t="shared" si="23"/>
        <v/>
      </c>
      <c r="S60" s="218">
        <f t="shared" si="23"/>
        <v>1400</v>
      </c>
      <c r="T60" s="219" t="str">
        <f t="shared" si="23"/>
        <v/>
      </c>
      <c r="U60" s="217" t="str">
        <f t="shared" si="23"/>
        <v/>
      </c>
      <c r="V60" s="217" t="str">
        <f t="shared" si="23"/>
        <v/>
      </c>
      <c r="W60" s="217" t="str">
        <f t="shared" si="23"/>
        <v/>
      </c>
      <c r="X60" s="217" t="str">
        <f t="shared" si="23"/>
        <v/>
      </c>
      <c r="Y60" s="217" t="str">
        <f t="shared" si="23"/>
        <v/>
      </c>
      <c r="Z60" s="217" t="str">
        <f t="shared" si="23"/>
        <v/>
      </c>
      <c r="AA60" s="217" t="str">
        <f t="shared" si="23"/>
        <v/>
      </c>
      <c r="AB60" s="217" t="str">
        <f t="shared" si="23"/>
        <v/>
      </c>
      <c r="AC60" s="217" t="str">
        <f t="shared" si="24"/>
        <v/>
      </c>
      <c r="AD60" s="217">
        <f t="shared" si="4"/>
        <v>1400</v>
      </c>
      <c r="AE60" s="217">
        <f t="shared" si="5"/>
        <v>1400</v>
      </c>
    </row>
    <row r="61" spans="1:31" s="220" customFormat="1" x14ac:dyDescent="0.25">
      <c r="A61" s="141">
        <v>51</v>
      </c>
      <c r="B61" s="209">
        <v>45778</v>
      </c>
      <c r="C61" s="210" t="str">
        <f>IF(E61="-",VLOOKUP(F61,'Plan comptable'!$A:$C,2,FALSE),VLOOKUP(E61,Tiers!A:B,2,FALSE))</f>
        <v>741.</v>
      </c>
      <c r="D61" s="210">
        <f>VLOOKUP(C61,'Plan comptable'!$B:$D,3,FALSE)</f>
        <v>82</v>
      </c>
      <c r="E61" s="211" t="s">
        <v>1907</v>
      </c>
      <c r="F61" s="212" t="s">
        <v>2229</v>
      </c>
      <c r="G61" s="212" t="s">
        <v>2222</v>
      </c>
      <c r="H61" s="213"/>
      <c r="I61" s="213">
        <v>300</v>
      </c>
      <c r="J61" s="214">
        <f t="shared" si="25"/>
        <v>-300</v>
      </c>
      <c r="K61" s="215">
        <f t="shared" si="26"/>
        <v>20</v>
      </c>
      <c r="L61" s="213"/>
      <c r="M61" s="216" t="s">
        <v>2207</v>
      </c>
      <c r="N61" s="217" t="str">
        <f t="shared" si="23"/>
        <v/>
      </c>
      <c r="O61" s="217" t="str">
        <f t="shared" si="23"/>
        <v/>
      </c>
      <c r="P61" s="217" t="str">
        <f t="shared" si="23"/>
        <v/>
      </c>
      <c r="Q61" s="217" t="str">
        <f t="shared" si="23"/>
        <v/>
      </c>
      <c r="R61" s="217" t="str">
        <f t="shared" si="23"/>
        <v/>
      </c>
      <c r="S61" s="218">
        <f t="shared" si="23"/>
        <v>-300</v>
      </c>
      <c r="T61" s="219" t="str">
        <f t="shared" si="23"/>
        <v/>
      </c>
      <c r="U61" s="217" t="str">
        <f t="shared" si="23"/>
        <v/>
      </c>
      <c r="V61" s="217" t="str">
        <f t="shared" si="23"/>
        <v/>
      </c>
      <c r="W61" s="217" t="str">
        <f t="shared" si="23"/>
        <v/>
      </c>
      <c r="X61" s="217" t="str">
        <f t="shared" si="23"/>
        <v/>
      </c>
      <c r="Y61" s="217" t="str">
        <f t="shared" si="23"/>
        <v/>
      </c>
      <c r="Z61" s="217" t="str">
        <f t="shared" si="23"/>
        <v/>
      </c>
      <c r="AA61" s="217" t="str">
        <f t="shared" si="23"/>
        <v/>
      </c>
      <c r="AB61" s="217" t="str">
        <f t="shared" si="23"/>
        <v/>
      </c>
      <c r="AC61" s="217" t="str">
        <f t="shared" si="24"/>
        <v/>
      </c>
      <c r="AD61" s="217">
        <f t="shared" si="4"/>
        <v>-300</v>
      </c>
      <c r="AE61" s="217">
        <f t="shared" si="5"/>
        <v>-300</v>
      </c>
    </row>
    <row r="62" spans="1:31" s="220" customFormat="1" x14ac:dyDescent="0.25">
      <c r="A62" s="141">
        <v>52</v>
      </c>
      <c r="B62" s="209">
        <v>45778</v>
      </c>
      <c r="C62" s="210" t="str">
        <f>IF(E62="-",VLOOKUP(F62,'Plan comptable'!$A:$C,2,FALSE),VLOOKUP(E62,Tiers!A:B,2,FALSE))</f>
        <v>5121.</v>
      </c>
      <c r="D62" s="210">
        <f>VLOOKUP(C62,'Plan comptable'!$B:$D,3,FALSE)</f>
        <v>15</v>
      </c>
      <c r="E62" s="211" t="s">
        <v>1907</v>
      </c>
      <c r="F62" s="212" t="s">
        <v>2167</v>
      </c>
      <c r="G62" s="212" t="s">
        <v>2222</v>
      </c>
      <c r="H62" s="213">
        <v>300</v>
      </c>
      <c r="I62" s="213"/>
      <c r="J62" s="214">
        <f t="shared" ref="J62" si="27">+J61+H62-I62</f>
        <v>0</v>
      </c>
      <c r="K62" s="215">
        <f t="shared" ref="K62" si="28">IF(J61=0,K61+1,K61)</f>
        <v>20</v>
      </c>
      <c r="L62" s="213"/>
      <c r="M62" s="216" t="s">
        <v>2207</v>
      </c>
      <c r="N62" s="217" t="str">
        <f t="shared" si="23"/>
        <v/>
      </c>
      <c r="O62" s="217" t="str">
        <f t="shared" si="23"/>
        <v/>
      </c>
      <c r="P62" s="217" t="str">
        <f t="shared" si="23"/>
        <v/>
      </c>
      <c r="Q62" s="217" t="str">
        <f t="shared" si="23"/>
        <v/>
      </c>
      <c r="R62" s="217" t="str">
        <f t="shared" si="23"/>
        <v/>
      </c>
      <c r="S62" s="218">
        <f t="shared" si="23"/>
        <v>300</v>
      </c>
      <c r="T62" s="219" t="str">
        <f t="shared" si="23"/>
        <v/>
      </c>
      <c r="U62" s="217" t="str">
        <f t="shared" si="23"/>
        <v/>
      </c>
      <c r="V62" s="217" t="str">
        <f t="shared" si="23"/>
        <v/>
      </c>
      <c r="W62" s="217" t="str">
        <f t="shared" si="23"/>
        <v/>
      </c>
      <c r="X62" s="217" t="str">
        <f t="shared" si="23"/>
        <v/>
      </c>
      <c r="Y62" s="217" t="str">
        <f t="shared" si="23"/>
        <v/>
      </c>
      <c r="Z62" s="217" t="str">
        <f t="shared" si="23"/>
        <v/>
      </c>
      <c r="AA62" s="217" t="str">
        <f t="shared" si="23"/>
        <v/>
      </c>
      <c r="AB62" s="217" t="str">
        <f t="shared" si="23"/>
        <v/>
      </c>
      <c r="AC62" s="217" t="str">
        <f t="shared" si="24"/>
        <v/>
      </c>
      <c r="AD62" s="217">
        <f t="shared" si="4"/>
        <v>300</v>
      </c>
      <c r="AE62" s="217">
        <f t="shared" si="5"/>
        <v>300</v>
      </c>
    </row>
    <row r="63" spans="1:31" s="232" customFormat="1" x14ac:dyDescent="0.25">
      <c r="A63" s="141">
        <v>53</v>
      </c>
      <c r="B63" s="221">
        <v>45809</v>
      </c>
      <c r="C63" s="222" t="str">
        <f>IF(E63="-",VLOOKUP(F63,'Plan comptable'!$A:$C,2,FALSE),VLOOKUP(E63,Tiers!A:B,2,FALSE))</f>
        <v>607.</v>
      </c>
      <c r="D63" s="222">
        <f>VLOOKUP(C63,'Plan comptable'!$B:$D,3,FALSE)</f>
        <v>50</v>
      </c>
      <c r="E63" s="223" t="s">
        <v>1907</v>
      </c>
      <c r="F63" s="224" t="s">
        <v>2175</v>
      </c>
      <c r="G63" s="224" t="s">
        <v>2218</v>
      </c>
      <c r="H63" s="225">
        <f>20*4.5</f>
        <v>90</v>
      </c>
      <c r="I63" s="225"/>
      <c r="J63" s="226">
        <f>+J60+H63-I63</f>
        <v>90</v>
      </c>
      <c r="K63" s="227">
        <f>IF(J60=0,K60+1,K60)</f>
        <v>20</v>
      </c>
      <c r="L63" s="225"/>
      <c r="M63" s="228" t="s">
        <v>2208</v>
      </c>
      <c r="N63" s="229" t="str">
        <f t="shared" si="23"/>
        <v/>
      </c>
      <c r="O63" s="229" t="str">
        <f t="shared" si="23"/>
        <v/>
      </c>
      <c r="P63" s="229" t="str">
        <f t="shared" si="23"/>
        <v/>
      </c>
      <c r="Q63" s="229">
        <f t="shared" si="23"/>
        <v>90</v>
      </c>
      <c r="R63" s="229" t="str">
        <f t="shared" si="23"/>
        <v/>
      </c>
      <c r="S63" s="230" t="str">
        <f t="shared" si="23"/>
        <v/>
      </c>
      <c r="T63" s="231" t="str">
        <f t="shared" si="23"/>
        <v/>
      </c>
      <c r="U63" s="229" t="str">
        <f t="shared" si="23"/>
        <v/>
      </c>
      <c r="V63" s="229" t="str">
        <f t="shared" si="23"/>
        <v/>
      </c>
      <c r="W63" s="229" t="str">
        <f t="shared" si="23"/>
        <v/>
      </c>
      <c r="X63" s="229" t="str">
        <f t="shared" si="23"/>
        <v/>
      </c>
      <c r="Y63" s="229" t="str">
        <f t="shared" si="23"/>
        <v/>
      </c>
      <c r="Z63" s="229" t="str">
        <f t="shared" si="23"/>
        <v/>
      </c>
      <c r="AA63" s="229" t="str">
        <f t="shared" si="23"/>
        <v/>
      </c>
      <c r="AB63" s="229" t="str">
        <f t="shared" si="23"/>
        <v/>
      </c>
      <c r="AC63" s="229" t="str">
        <f t="shared" si="24"/>
        <v/>
      </c>
      <c r="AD63" s="229">
        <f t="shared" si="4"/>
        <v>90</v>
      </c>
      <c r="AE63" s="229">
        <f t="shared" si="5"/>
        <v>90</v>
      </c>
    </row>
    <row r="64" spans="1:31" s="232" customFormat="1" x14ac:dyDescent="0.25">
      <c r="A64" s="141">
        <v>54</v>
      </c>
      <c r="B64" s="221">
        <v>45809</v>
      </c>
      <c r="C64" s="222" t="str">
        <f>IF(E64="-",VLOOKUP(F64,'Plan comptable'!$A:$C,2,FALSE),VLOOKUP(E64,Tiers!A:B,2,FALSE))</f>
        <v>5121.</v>
      </c>
      <c r="D64" s="222">
        <f>VLOOKUP(C64,'Plan comptable'!$B:$D,3,FALSE)</f>
        <v>15</v>
      </c>
      <c r="E64" s="223" t="s">
        <v>1907</v>
      </c>
      <c r="F64" s="224" t="s">
        <v>2167</v>
      </c>
      <c r="G64" s="224" t="s">
        <v>2218</v>
      </c>
      <c r="H64" s="225"/>
      <c r="I64" s="225">
        <f>+H63</f>
        <v>90</v>
      </c>
      <c r="J64" s="226">
        <f t="shared" si="25"/>
        <v>0</v>
      </c>
      <c r="K64" s="227">
        <f t="shared" si="26"/>
        <v>20</v>
      </c>
      <c r="L64" s="225"/>
      <c r="M64" s="228" t="s">
        <v>2208</v>
      </c>
      <c r="N64" s="229" t="str">
        <f t="shared" si="23"/>
        <v/>
      </c>
      <c r="O64" s="229" t="str">
        <f t="shared" si="23"/>
        <v/>
      </c>
      <c r="P64" s="229" t="str">
        <f t="shared" si="23"/>
        <v/>
      </c>
      <c r="Q64" s="229">
        <f t="shared" si="23"/>
        <v>-90</v>
      </c>
      <c r="R64" s="229" t="str">
        <f t="shared" si="23"/>
        <v/>
      </c>
      <c r="S64" s="230" t="str">
        <f t="shared" si="23"/>
        <v/>
      </c>
      <c r="T64" s="231" t="str">
        <f t="shared" si="23"/>
        <v/>
      </c>
      <c r="U64" s="229" t="str">
        <f t="shared" si="23"/>
        <v/>
      </c>
      <c r="V64" s="229" t="str">
        <f t="shared" si="23"/>
        <v/>
      </c>
      <c r="W64" s="229" t="str">
        <f t="shared" si="23"/>
        <v/>
      </c>
      <c r="X64" s="229" t="str">
        <f t="shared" si="23"/>
        <v/>
      </c>
      <c r="Y64" s="229" t="str">
        <f t="shared" si="23"/>
        <v/>
      </c>
      <c r="Z64" s="229" t="str">
        <f t="shared" si="23"/>
        <v/>
      </c>
      <c r="AA64" s="229" t="str">
        <f t="shared" si="23"/>
        <v/>
      </c>
      <c r="AB64" s="229" t="str">
        <f t="shared" si="23"/>
        <v/>
      </c>
      <c r="AC64" s="229" t="str">
        <f t="shared" si="24"/>
        <v/>
      </c>
      <c r="AD64" s="229">
        <f t="shared" si="4"/>
        <v>-90</v>
      </c>
      <c r="AE64" s="229">
        <f t="shared" si="5"/>
        <v>-90</v>
      </c>
    </row>
    <row r="65" spans="1:31" s="232" customFormat="1" x14ac:dyDescent="0.25">
      <c r="A65" s="141">
        <v>55</v>
      </c>
      <c r="B65" s="221">
        <v>45809</v>
      </c>
      <c r="C65" s="222" t="str">
        <f>IF(E65="-",VLOOKUP(F65,'Plan comptable'!$A:$C,2,FALSE),VLOOKUP(E65,Tiers!A:B,2,FALSE))</f>
        <v>707.</v>
      </c>
      <c r="D65" s="222">
        <f>VLOOKUP(C65,'Plan comptable'!$B:$D,3,FALSE)</f>
        <v>83</v>
      </c>
      <c r="E65" s="223" t="s">
        <v>1907</v>
      </c>
      <c r="F65" s="224" t="s">
        <v>2147</v>
      </c>
      <c r="G65" s="224" t="s">
        <v>2219</v>
      </c>
      <c r="H65" s="225"/>
      <c r="I65" s="225">
        <v>110</v>
      </c>
      <c r="J65" s="226">
        <f t="shared" si="25"/>
        <v>-110</v>
      </c>
      <c r="K65" s="227">
        <f t="shared" si="26"/>
        <v>21</v>
      </c>
      <c r="L65" s="225"/>
      <c r="M65" s="228" t="s">
        <v>2208</v>
      </c>
      <c r="N65" s="229" t="str">
        <f t="shared" si="23"/>
        <v/>
      </c>
      <c r="O65" s="229" t="str">
        <f t="shared" si="23"/>
        <v/>
      </c>
      <c r="P65" s="229" t="str">
        <f t="shared" si="23"/>
        <v/>
      </c>
      <c r="Q65" s="229">
        <f t="shared" si="23"/>
        <v>-110</v>
      </c>
      <c r="R65" s="229" t="str">
        <f t="shared" si="23"/>
        <v/>
      </c>
      <c r="S65" s="230" t="str">
        <f t="shared" si="23"/>
        <v/>
      </c>
      <c r="T65" s="231" t="str">
        <f t="shared" si="23"/>
        <v/>
      </c>
      <c r="U65" s="229" t="str">
        <f t="shared" si="23"/>
        <v/>
      </c>
      <c r="V65" s="229" t="str">
        <f t="shared" si="23"/>
        <v/>
      </c>
      <c r="W65" s="229" t="str">
        <f t="shared" si="23"/>
        <v/>
      </c>
      <c r="X65" s="229" t="str">
        <f t="shared" si="23"/>
        <v/>
      </c>
      <c r="Y65" s="229" t="str">
        <f t="shared" si="23"/>
        <v/>
      </c>
      <c r="Z65" s="229" t="str">
        <f t="shared" si="23"/>
        <v/>
      </c>
      <c r="AA65" s="229" t="str">
        <f t="shared" si="23"/>
        <v/>
      </c>
      <c r="AB65" s="229" t="str">
        <f t="shared" si="23"/>
        <v/>
      </c>
      <c r="AC65" s="229" t="str">
        <f t="shared" si="24"/>
        <v/>
      </c>
      <c r="AD65" s="229">
        <f t="shared" si="4"/>
        <v>-110</v>
      </c>
      <c r="AE65" s="229">
        <f t="shared" si="5"/>
        <v>-110</v>
      </c>
    </row>
    <row r="66" spans="1:31" s="232" customFormat="1" x14ac:dyDescent="0.25">
      <c r="A66" s="141">
        <v>56</v>
      </c>
      <c r="B66" s="221">
        <v>45809</v>
      </c>
      <c r="C66" s="222" t="str">
        <f>IF(E66="-",VLOOKUP(F66,'Plan comptable'!$A:$C,2,FALSE),VLOOKUP(E66,Tiers!A:B,2,FALSE))</f>
        <v>5121.</v>
      </c>
      <c r="D66" s="222">
        <f>VLOOKUP(C66,'Plan comptable'!$B:$D,3,FALSE)</f>
        <v>15</v>
      </c>
      <c r="E66" s="223" t="s">
        <v>1907</v>
      </c>
      <c r="F66" s="224" t="s">
        <v>2167</v>
      </c>
      <c r="G66" s="224" t="s">
        <v>2219</v>
      </c>
      <c r="H66" s="225">
        <v>110</v>
      </c>
      <c r="I66" s="225"/>
      <c r="J66" s="226">
        <f t="shared" si="25"/>
        <v>0</v>
      </c>
      <c r="K66" s="227">
        <f t="shared" si="26"/>
        <v>21</v>
      </c>
      <c r="L66" s="225"/>
      <c r="M66" s="228" t="s">
        <v>2208</v>
      </c>
      <c r="N66" s="229" t="str">
        <f t="shared" si="23"/>
        <v/>
      </c>
      <c r="O66" s="229" t="str">
        <f t="shared" si="23"/>
        <v/>
      </c>
      <c r="P66" s="229" t="str">
        <f t="shared" si="23"/>
        <v/>
      </c>
      <c r="Q66" s="229">
        <f t="shared" si="23"/>
        <v>110</v>
      </c>
      <c r="R66" s="229" t="str">
        <f t="shared" si="23"/>
        <v/>
      </c>
      <c r="S66" s="230" t="str">
        <f t="shared" si="23"/>
        <v/>
      </c>
      <c r="T66" s="231" t="str">
        <f t="shared" si="23"/>
        <v/>
      </c>
      <c r="U66" s="229" t="str">
        <f t="shared" si="23"/>
        <v/>
      </c>
      <c r="V66" s="229" t="str">
        <f t="shared" si="23"/>
        <v/>
      </c>
      <c r="W66" s="229" t="str">
        <f t="shared" si="23"/>
        <v/>
      </c>
      <c r="X66" s="229" t="str">
        <f t="shared" si="23"/>
        <v/>
      </c>
      <c r="Y66" s="229" t="str">
        <f t="shared" si="23"/>
        <v/>
      </c>
      <c r="Z66" s="229" t="str">
        <f t="shared" si="23"/>
        <v/>
      </c>
      <c r="AA66" s="229" t="str">
        <f t="shared" si="23"/>
        <v/>
      </c>
      <c r="AB66" s="229" t="str">
        <f t="shared" si="23"/>
        <v/>
      </c>
      <c r="AC66" s="229" t="str">
        <f t="shared" si="24"/>
        <v/>
      </c>
      <c r="AD66" s="229">
        <f t="shared" si="4"/>
        <v>110</v>
      </c>
      <c r="AE66" s="229">
        <f t="shared" si="5"/>
        <v>110</v>
      </c>
    </row>
    <row r="67" spans="1:31" s="232" customFormat="1" x14ac:dyDescent="0.25">
      <c r="A67" s="141">
        <v>57</v>
      </c>
      <c r="B67" s="221">
        <v>45809</v>
      </c>
      <c r="C67" s="222" t="str">
        <f>IF(E67="-",VLOOKUP(F67,'Plan comptable'!$A:$C,2,FALSE),VLOOKUP(E67,Tiers!A:B,2,FALSE))</f>
        <v>607.</v>
      </c>
      <c r="D67" s="222">
        <f>VLOOKUP(C67,'Plan comptable'!$B:$D,3,FALSE)</f>
        <v>50</v>
      </c>
      <c r="E67" s="223" t="s">
        <v>1907</v>
      </c>
      <c r="F67" s="224" t="s">
        <v>2175</v>
      </c>
      <c r="G67" s="224" t="s">
        <v>2214</v>
      </c>
      <c r="H67" s="225">
        <v>245</v>
      </c>
      <c r="I67" s="225"/>
      <c r="J67" s="226">
        <f t="shared" si="25"/>
        <v>245</v>
      </c>
      <c r="K67" s="227">
        <f t="shared" si="26"/>
        <v>22</v>
      </c>
      <c r="L67" s="225"/>
      <c r="M67" s="228" t="s">
        <v>2208</v>
      </c>
      <c r="N67" s="229" t="str">
        <f t="shared" si="23"/>
        <v/>
      </c>
      <c r="O67" s="229" t="str">
        <f t="shared" si="23"/>
        <v/>
      </c>
      <c r="P67" s="229" t="str">
        <f t="shared" si="23"/>
        <v/>
      </c>
      <c r="Q67" s="229">
        <f t="shared" si="23"/>
        <v>245</v>
      </c>
      <c r="R67" s="229" t="str">
        <f t="shared" si="23"/>
        <v/>
      </c>
      <c r="S67" s="230" t="str">
        <f t="shared" si="23"/>
        <v/>
      </c>
      <c r="T67" s="231" t="str">
        <f t="shared" si="23"/>
        <v/>
      </c>
      <c r="U67" s="229" t="str">
        <f t="shared" si="23"/>
        <v/>
      </c>
      <c r="V67" s="229" t="str">
        <f t="shared" si="23"/>
        <v/>
      </c>
      <c r="W67" s="229" t="str">
        <f t="shared" si="23"/>
        <v/>
      </c>
      <c r="X67" s="229" t="str">
        <f t="shared" si="23"/>
        <v/>
      </c>
      <c r="Y67" s="229" t="str">
        <f t="shared" si="23"/>
        <v/>
      </c>
      <c r="Z67" s="229" t="str">
        <f t="shared" si="23"/>
        <v/>
      </c>
      <c r="AA67" s="229" t="str">
        <f t="shared" si="23"/>
        <v/>
      </c>
      <c r="AB67" s="229" t="str">
        <f t="shared" si="23"/>
        <v/>
      </c>
      <c r="AC67" s="229" t="str">
        <f t="shared" si="24"/>
        <v/>
      </c>
      <c r="AD67" s="229">
        <f t="shared" si="4"/>
        <v>245</v>
      </c>
      <c r="AE67" s="229">
        <f t="shared" si="5"/>
        <v>245</v>
      </c>
    </row>
    <row r="68" spans="1:31" s="232" customFormat="1" x14ac:dyDescent="0.25">
      <c r="A68" s="141">
        <v>58</v>
      </c>
      <c r="B68" s="221">
        <v>45809</v>
      </c>
      <c r="C68" s="222" t="str">
        <f>IF(E68="-",VLOOKUP(F68,'Plan comptable'!$A:$C,2,FALSE),VLOOKUP(E68,Tiers!A:B,2,FALSE))</f>
        <v>5121.</v>
      </c>
      <c r="D68" s="222">
        <f>VLOOKUP(C68,'Plan comptable'!$B:$D,3,FALSE)</f>
        <v>15</v>
      </c>
      <c r="E68" s="223" t="s">
        <v>1907</v>
      </c>
      <c r="F68" s="224" t="s">
        <v>2167</v>
      </c>
      <c r="G68" s="224" t="s">
        <v>2214</v>
      </c>
      <c r="H68" s="225"/>
      <c r="I68" s="225">
        <v>245</v>
      </c>
      <c r="J68" s="226">
        <f t="shared" si="25"/>
        <v>0</v>
      </c>
      <c r="K68" s="227">
        <f t="shared" si="26"/>
        <v>22</v>
      </c>
      <c r="L68" s="225"/>
      <c r="M68" s="228" t="s">
        <v>2208</v>
      </c>
      <c r="N68" s="229" t="str">
        <f t="shared" si="23"/>
        <v/>
      </c>
      <c r="O68" s="229" t="str">
        <f t="shared" si="23"/>
        <v/>
      </c>
      <c r="P68" s="229" t="str">
        <f t="shared" si="23"/>
        <v/>
      </c>
      <c r="Q68" s="229">
        <f t="shared" si="23"/>
        <v>-245</v>
      </c>
      <c r="R68" s="229" t="str">
        <f t="shared" si="23"/>
        <v/>
      </c>
      <c r="S68" s="230" t="str">
        <f t="shared" si="23"/>
        <v/>
      </c>
      <c r="T68" s="231" t="str">
        <f t="shared" si="23"/>
        <v/>
      </c>
      <c r="U68" s="229" t="str">
        <f t="shared" si="23"/>
        <v/>
      </c>
      <c r="V68" s="229" t="str">
        <f t="shared" si="23"/>
        <v/>
      </c>
      <c r="W68" s="229" t="str">
        <f t="shared" si="23"/>
        <v/>
      </c>
      <c r="X68" s="229" t="str">
        <f t="shared" si="23"/>
        <v/>
      </c>
      <c r="Y68" s="229" t="str">
        <f t="shared" si="23"/>
        <v/>
      </c>
      <c r="Z68" s="229" t="str">
        <f t="shared" si="23"/>
        <v/>
      </c>
      <c r="AA68" s="229" t="str">
        <f t="shared" si="23"/>
        <v/>
      </c>
      <c r="AB68" s="229" t="str">
        <f t="shared" si="23"/>
        <v/>
      </c>
      <c r="AC68" s="229" t="str">
        <f t="shared" si="24"/>
        <v/>
      </c>
      <c r="AD68" s="229">
        <f t="shared" si="4"/>
        <v>-245</v>
      </c>
      <c r="AE68" s="229">
        <f t="shared" si="5"/>
        <v>-245</v>
      </c>
    </row>
    <row r="69" spans="1:31" s="232" customFormat="1" x14ac:dyDescent="0.25">
      <c r="A69" s="141">
        <v>59</v>
      </c>
      <c r="B69" s="221">
        <v>45809</v>
      </c>
      <c r="C69" s="222" t="str">
        <f>IF(E69="-",VLOOKUP(F69,'Plan comptable'!$A:$C,2,FALSE),VLOOKUP(E69,Tiers!A:B,2,FALSE))</f>
        <v>707.</v>
      </c>
      <c r="D69" s="222">
        <f>VLOOKUP(C69,'Plan comptable'!$B:$D,3,FALSE)</f>
        <v>83</v>
      </c>
      <c r="E69" s="223" t="s">
        <v>1907</v>
      </c>
      <c r="F69" s="224" t="s">
        <v>2147</v>
      </c>
      <c r="G69" s="224" t="s">
        <v>2215</v>
      </c>
      <c r="H69" s="225"/>
      <c r="I69" s="225">
        <f>35*9.5</f>
        <v>332.5</v>
      </c>
      <c r="J69" s="226">
        <f t="shared" si="25"/>
        <v>-332.5</v>
      </c>
      <c r="K69" s="227">
        <f t="shared" si="26"/>
        <v>23</v>
      </c>
      <c r="L69" s="225"/>
      <c r="M69" s="228" t="s">
        <v>2208</v>
      </c>
      <c r="N69" s="229" t="str">
        <f t="shared" si="23"/>
        <v/>
      </c>
      <c r="O69" s="229" t="str">
        <f t="shared" si="23"/>
        <v/>
      </c>
      <c r="P69" s="229" t="str">
        <f t="shared" si="23"/>
        <v/>
      </c>
      <c r="Q69" s="229">
        <f t="shared" si="23"/>
        <v>-332.5</v>
      </c>
      <c r="R69" s="229" t="str">
        <f t="shared" si="23"/>
        <v/>
      </c>
      <c r="S69" s="230" t="str">
        <f t="shared" si="23"/>
        <v/>
      </c>
      <c r="T69" s="231" t="str">
        <f t="shared" si="23"/>
        <v/>
      </c>
      <c r="U69" s="229" t="str">
        <f t="shared" si="23"/>
        <v/>
      </c>
      <c r="V69" s="229" t="str">
        <f t="shared" si="23"/>
        <v/>
      </c>
      <c r="W69" s="229" t="str">
        <f t="shared" si="23"/>
        <v/>
      </c>
      <c r="X69" s="229" t="str">
        <f t="shared" si="23"/>
        <v/>
      </c>
      <c r="Y69" s="229" t="str">
        <f t="shared" si="23"/>
        <v/>
      </c>
      <c r="Z69" s="229" t="str">
        <f t="shared" si="23"/>
        <v/>
      </c>
      <c r="AA69" s="229" t="str">
        <f t="shared" si="23"/>
        <v/>
      </c>
      <c r="AB69" s="229" t="str">
        <f t="shared" si="23"/>
        <v/>
      </c>
      <c r="AC69" s="229" t="str">
        <f t="shared" si="24"/>
        <v/>
      </c>
      <c r="AD69" s="229">
        <f t="shared" si="4"/>
        <v>-332.5</v>
      </c>
      <c r="AE69" s="229">
        <f t="shared" si="5"/>
        <v>-332.5</v>
      </c>
    </row>
    <row r="70" spans="1:31" s="232" customFormat="1" x14ac:dyDescent="0.25">
      <c r="A70" s="141">
        <v>60</v>
      </c>
      <c r="B70" s="221">
        <v>45809</v>
      </c>
      <c r="C70" s="222" t="str">
        <f>IF(E70="-",VLOOKUP(F70,'Plan comptable'!$A:$C,2,FALSE),VLOOKUP(E70,Tiers!A:B,2,FALSE))</f>
        <v>5121.</v>
      </c>
      <c r="D70" s="222">
        <f>VLOOKUP(C70,'Plan comptable'!$B:$D,3,FALSE)</f>
        <v>15</v>
      </c>
      <c r="E70" s="223" t="s">
        <v>1907</v>
      </c>
      <c r="F70" s="224" t="s">
        <v>2167</v>
      </c>
      <c r="G70" s="224" t="s">
        <v>2215</v>
      </c>
      <c r="H70" s="225">
        <f>35*9.5</f>
        <v>332.5</v>
      </c>
      <c r="I70" s="225"/>
      <c r="J70" s="226">
        <f t="shared" si="25"/>
        <v>0</v>
      </c>
      <c r="K70" s="227">
        <f t="shared" si="26"/>
        <v>23</v>
      </c>
      <c r="L70" s="225"/>
      <c r="M70" s="228" t="s">
        <v>2208</v>
      </c>
      <c r="N70" s="229" t="str">
        <f t="shared" si="23"/>
        <v/>
      </c>
      <c r="O70" s="229" t="str">
        <f t="shared" si="23"/>
        <v/>
      </c>
      <c r="P70" s="229" t="str">
        <f t="shared" si="23"/>
        <v/>
      </c>
      <c r="Q70" s="229">
        <f t="shared" si="23"/>
        <v>332.5</v>
      </c>
      <c r="R70" s="229" t="str">
        <f t="shared" si="23"/>
        <v/>
      </c>
      <c r="S70" s="230" t="str">
        <f t="shared" si="23"/>
        <v/>
      </c>
      <c r="T70" s="231" t="str">
        <f t="shared" si="23"/>
        <v/>
      </c>
      <c r="U70" s="229" t="str">
        <f t="shared" si="23"/>
        <v/>
      </c>
      <c r="V70" s="229" t="str">
        <f t="shared" si="23"/>
        <v/>
      </c>
      <c r="W70" s="229" t="str">
        <f t="shared" si="23"/>
        <v/>
      </c>
      <c r="X70" s="229" t="str">
        <f t="shared" si="23"/>
        <v/>
      </c>
      <c r="Y70" s="229" t="str">
        <f t="shared" si="23"/>
        <v/>
      </c>
      <c r="Z70" s="229" t="str">
        <f t="shared" si="23"/>
        <v/>
      </c>
      <c r="AA70" s="229" t="str">
        <f t="shared" si="23"/>
        <v/>
      </c>
      <c r="AB70" s="229" t="str">
        <f t="shared" si="23"/>
        <v/>
      </c>
      <c r="AC70" s="229" t="str">
        <f t="shared" si="24"/>
        <v/>
      </c>
      <c r="AD70" s="229">
        <f t="shared" ref="AD70:AD100" si="29">H70-I70</f>
        <v>332.5</v>
      </c>
      <c r="AE70" s="229">
        <f t="shared" ref="AE70:AE100" si="30">SUMPRODUCT(N$7:AD$7,N70:AD70)</f>
        <v>332.5</v>
      </c>
    </row>
    <row r="71" spans="1:31" s="232" customFormat="1" x14ac:dyDescent="0.25">
      <c r="A71" s="141">
        <v>61</v>
      </c>
      <c r="B71" s="221">
        <v>45809</v>
      </c>
      <c r="C71" s="222" t="str">
        <f>IF(E71="-",VLOOKUP(F71,'Plan comptable'!$A:$C,2,FALSE),VLOOKUP(E71,Tiers!A:B,2,FALSE))</f>
        <v>607.</v>
      </c>
      <c r="D71" s="222">
        <f>VLOOKUP(C71,'Plan comptable'!$B:$D,3,FALSE)</f>
        <v>50</v>
      </c>
      <c r="E71" s="223" t="s">
        <v>1907</v>
      </c>
      <c r="F71" s="224" t="s">
        <v>2175</v>
      </c>
      <c r="G71" s="224" t="s">
        <v>2216</v>
      </c>
      <c r="H71" s="225">
        <f>30*11</f>
        <v>330</v>
      </c>
      <c r="I71" s="225"/>
      <c r="J71" s="226">
        <f t="shared" si="25"/>
        <v>330</v>
      </c>
      <c r="K71" s="227">
        <f t="shared" si="26"/>
        <v>24</v>
      </c>
      <c r="L71" s="225"/>
      <c r="M71" s="228" t="s">
        <v>2208</v>
      </c>
      <c r="N71" s="229" t="str">
        <f t="shared" si="23"/>
        <v/>
      </c>
      <c r="O71" s="229" t="str">
        <f t="shared" si="23"/>
        <v/>
      </c>
      <c r="P71" s="229" t="str">
        <f t="shared" si="23"/>
        <v/>
      </c>
      <c r="Q71" s="229">
        <f t="shared" si="23"/>
        <v>330</v>
      </c>
      <c r="R71" s="229" t="str">
        <f t="shared" si="23"/>
        <v/>
      </c>
      <c r="S71" s="230" t="str">
        <f t="shared" si="23"/>
        <v/>
      </c>
      <c r="T71" s="231" t="str">
        <f t="shared" si="23"/>
        <v/>
      </c>
      <c r="U71" s="229" t="str">
        <f t="shared" si="23"/>
        <v/>
      </c>
      <c r="V71" s="229" t="str">
        <f t="shared" si="23"/>
        <v/>
      </c>
      <c r="W71" s="229" t="str">
        <f t="shared" si="23"/>
        <v/>
      </c>
      <c r="X71" s="229" t="str">
        <f t="shared" si="23"/>
        <v/>
      </c>
      <c r="Y71" s="229" t="str">
        <f t="shared" si="23"/>
        <v/>
      </c>
      <c r="Z71" s="229" t="str">
        <f t="shared" si="23"/>
        <v/>
      </c>
      <c r="AA71" s="229" t="str">
        <f t="shared" si="23"/>
        <v/>
      </c>
      <c r="AB71" s="229" t="str">
        <f t="shared" si="23"/>
        <v/>
      </c>
      <c r="AC71" s="229" t="str">
        <f t="shared" si="24"/>
        <v/>
      </c>
      <c r="AD71" s="229">
        <f t="shared" si="29"/>
        <v>330</v>
      </c>
      <c r="AE71" s="229">
        <f t="shared" si="30"/>
        <v>330</v>
      </c>
    </row>
    <row r="72" spans="1:31" s="232" customFormat="1" x14ac:dyDescent="0.25">
      <c r="A72" s="141">
        <v>62</v>
      </c>
      <c r="B72" s="221">
        <v>45809</v>
      </c>
      <c r="C72" s="222" t="str">
        <f>IF(E72="-",VLOOKUP(F72,'Plan comptable'!$A:$C,2,FALSE),VLOOKUP(E72,Tiers!A:B,2,FALSE))</f>
        <v>5121.</v>
      </c>
      <c r="D72" s="222">
        <f>VLOOKUP(C72,'Plan comptable'!$B:$D,3,FALSE)</f>
        <v>15</v>
      </c>
      <c r="E72" s="223" t="s">
        <v>1907</v>
      </c>
      <c r="F72" s="224" t="s">
        <v>2167</v>
      </c>
      <c r="G72" s="224" t="s">
        <v>2216</v>
      </c>
      <c r="H72" s="225"/>
      <c r="I72" s="225">
        <f>30*11</f>
        <v>330</v>
      </c>
      <c r="J72" s="226">
        <f t="shared" si="25"/>
        <v>0</v>
      </c>
      <c r="K72" s="227">
        <f t="shared" si="26"/>
        <v>24</v>
      </c>
      <c r="L72" s="225"/>
      <c r="M72" s="228" t="s">
        <v>2208</v>
      </c>
      <c r="N72" s="229" t="str">
        <f t="shared" si="23"/>
        <v/>
      </c>
      <c r="O72" s="229" t="str">
        <f t="shared" si="23"/>
        <v/>
      </c>
      <c r="P72" s="229" t="str">
        <f t="shared" si="23"/>
        <v/>
      </c>
      <c r="Q72" s="229">
        <f t="shared" si="23"/>
        <v>-330</v>
      </c>
      <c r="R72" s="229" t="str">
        <f t="shared" si="23"/>
        <v/>
      </c>
      <c r="S72" s="230" t="str">
        <f t="shared" si="23"/>
        <v/>
      </c>
      <c r="T72" s="231" t="str">
        <f t="shared" si="23"/>
        <v/>
      </c>
      <c r="U72" s="229" t="str">
        <f t="shared" si="23"/>
        <v/>
      </c>
      <c r="V72" s="229" t="str">
        <f t="shared" si="23"/>
        <v/>
      </c>
      <c r="W72" s="229" t="str">
        <f t="shared" si="23"/>
        <v/>
      </c>
      <c r="X72" s="229" t="str">
        <f t="shared" si="23"/>
        <v/>
      </c>
      <c r="Y72" s="229" t="str">
        <f t="shared" si="23"/>
        <v/>
      </c>
      <c r="Z72" s="229" t="str">
        <f t="shared" si="23"/>
        <v/>
      </c>
      <c r="AA72" s="229" t="str">
        <f t="shared" si="23"/>
        <v/>
      </c>
      <c r="AB72" s="229" t="str">
        <f t="shared" si="23"/>
        <v/>
      </c>
      <c r="AC72" s="229" t="str">
        <f t="shared" si="24"/>
        <v/>
      </c>
      <c r="AD72" s="229">
        <f t="shared" si="29"/>
        <v>-330</v>
      </c>
      <c r="AE72" s="229">
        <f t="shared" si="30"/>
        <v>-330</v>
      </c>
    </row>
    <row r="73" spans="1:31" s="232" customFormat="1" x14ac:dyDescent="0.25">
      <c r="A73" s="141">
        <v>63</v>
      </c>
      <c r="B73" s="221">
        <v>45809</v>
      </c>
      <c r="C73" s="222" t="str">
        <f>IF(E73="-",VLOOKUP(F73,'Plan comptable'!$A:$C,2,FALSE),VLOOKUP(E73,Tiers!A:B,2,FALSE))</f>
        <v>707.</v>
      </c>
      <c r="D73" s="222">
        <f>VLOOKUP(C73,'Plan comptable'!$B:$D,3,FALSE)</f>
        <v>83</v>
      </c>
      <c r="E73" s="223" t="s">
        <v>1907</v>
      </c>
      <c r="F73" s="224" t="s">
        <v>2147</v>
      </c>
      <c r="G73" s="224" t="s">
        <v>2217</v>
      </c>
      <c r="H73" s="225"/>
      <c r="I73" s="225">
        <f>30*14</f>
        <v>420</v>
      </c>
      <c r="J73" s="226">
        <f t="shared" si="25"/>
        <v>-420</v>
      </c>
      <c r="K73" s="227">
        <f t="shared" si="26"/>
        <v>25</v>
      </c>
      <c r="L73" s="225"/>
      <c r="M73" s="228" t="s">
        <v>2208</v>
      </c>
      <c r="N73" s="229" t="str">
        <f t="shared" ref="N73:AC89" si="31">IF($M73=N$8,$H73-$I73,"")</f>
        <v/>
      </c>
      <c r="O73" s="229" t="str">
        <f t="shared" si="31"/>
        <v/>
      </c>
      <c r="P73" s="229" t="str">
        <f t="shared" si="31"/>
        <v/>
      </c>
      <c r="Q73" s="229">
        <f t="shared" si="31"/>
        <v>-420</v>
      </c>
      <c r="R73" s="229" t="str">
        <f t="shared" si="31"/>
        <v/>
      </c>
      <c r="S73" s="230" t="str">
        <f t="shared" si="31"/>
        <v/>
      </c>
      <c r="T73" s="231" t="str">
        <f t="shared" si="31"/>
        <v/>
      </c>
      <c r="U73" s="229" t="str">
        <f t="shared" si="31"/>
        <v/>
      </c>
      <c r="V73" s="229" t="str">
        <f t="shared" si="31"/>
        <v/>
      </c>
      <c r="W73" s="229" t="str">
        <f t="shared" si="31"/>
        <v/>
      </c>
      <c r="X73" s="229" t="str">
        <f t="shared" si="31"/>
        <v/>
      </c>
      <c r="Y73" s="229" t="str">
        <f t="shared" si="31"/>
        <v/>
      </c>
      <c r="Z73" s="229" t="str">
        <f t="shared" si="31"/>
        <v/>
      </c>
      <c r="AA73" s="229" t="str">
        <f t="shared" si="31"/>
        <v/>
      </c>
      <c r="AB73" s="229" t="str">
        <f t="shared" si="31"/>
        <v/>
      </c>
      <c r="AC73" s="229" t="str">
        <f t="shared" si="24"/>
        <v/>
      </c>
      <c r="AD73" s="229">
        <f t="shared" si="29"/>
        <v>-420</v>
      </c>
      <c r="AE73" s="229">
        <f t="shared" si="30"/>
        <v>-420</v>
      </c>
    </row>
    <row r="74" spans="1:31" s="232" customFormat="1" x14ac:dyDescent="0.25">
      <c r="A74" s="141">
        <v>64</v>
      </c>
      <c r="B74" s="221">
        <v>45809</v>
      </c>
      <c r="C74" s="222" t="str">
        <f>IF(E74="-",VLOOKUP(F74,'Plan comptable'!$A:$C,2,FALSE),VLOOKUP(E74,Tiers!A:B,2,FALSE))</f>
        <v>5121.</v>
      </c>
      <c r="D74" s="222">
        <f>VLOOKUP(C74,'Plan comptable'!$B:$D,3,FALSE)</f>
        <v>15</v>
      </c>
      <c r="E74" s="223" t="s">
        <v>1907</v>
      </c>
      <c r="F74" s="224" t="s">
        <v>2167</v>
      </c>
      <c r="G74" s="224" t="s">
        <v>2217</v>
      </c>
      <c r="H74" s="225">
        <f>30*14</f>
        <v>420</v>
      </c>
      <c r="I74" s="225"/>
      <c r="J74" s="226">
        <f t="shared" si="25"/>
        <v>0</v>
      </c>
      <c r="K74" s="227">
        <f t="shared" si="26"/>
        <v>25</v>
      </c>
      <c r="L74" s="225"/>
      <c r="M74" s="228" t="s">
        <v>2208</v>
      </c>
      <c r="N74" s="229" t="str">
        <f t="shared" si="31"/>
        <v/>
      </c>
      <c r="O74" s="229" t="str">
        <f t="shared" si="31"/>
        <v/>
      </c>
      <c r="P74" s="229" t="str">
        <f t="shared" si="31"/>
        <v/>
      </c>
      <c r="Q74" s="229">
        <f t="shared" si="31"/>
        <v>420</v>
      </c>
      <c r="R74" s="229" t="str">
        <f t="shared" si="31"/>
        <v/>
      </c>
      <c r="S74" s="230" t="str">
        <f t="shared" si="31"/>
        <v/>
      </c>
      <c r="T74" s="231" t="str">
        <f t="shared" si="31"/>
        <v/>
      </c>
      <c r="U74" s="229" t="str">
        <f t="shared" si="31"/>
        <v/>
      </c>
      <c r="V74" s="229" t="str">
        <f t="shared" si="31"/>
        <v/>
      </c>
      <c r="W74" s="229" t="str">
        <f t="shared" si="31"/>
        <v/>
      </c>
      <c r="X74" s="229" t="str">
        <f t="shared" si="31"/>
        <v/>
      </c>
      <c r="Y74" s="229" t="str">
        <f t="shared" si="31"/>
        <v/>
      </c>
      <c r="Z74" s="229" t="str">
        <f t="shared" si="31"/>
        <v/>
      </c>
      <c r="AA74" s="229" t="str">
        <f t="shared" si="31"/>
        <v/>
      </c>
      <c r="AB74" s="229" t="str">
        <f t="shared" si="31"/>
        <v/>
      </c>
      <c r="AC74" s="229" t="str">
        <f t="shared" si="24"/>
        <v/>
      </c>
      <c r="AD74" s="229">
        <f t="shared" si="29"/>
        <v>420</v>
      </c>
      <c r="AE74" s="229">
        <f t="shared" si="30"/>
        <v>420</v>
      </c>
    </row>
    <row r="75" spans="1:31" s="232" customFormat="1" x14ac:dyDescent="0.25">
      <c r="A75" s="141">
        <v>65</v>
      </c>
      <c r="B75" s="221">
        <v>45809</v>
      </c>
      <c r="C75" s="222" t="str">
        <f>IF(E75="-",VLOOKUP(F75,'Plan comptable'!$A:$C,2,FALSE),VLOOKUP(E75,Tiers!A:B,2,FALSE))</f>
        <v>607.</v>
      </c>
      <c r="D75" s="222">
        <f>VLOOKUP(C75,'Plan comptable'!$B:$D,3,FALSE)</f>
        <v>50</v>
      </c>
      <c r="E75" s="223" t="s">
        <v>1907</v>
      </c>
      <c r="F75" s="224" t="s">
        <v>2175</v>
      </c>
      <c r="G75" s="224" t="s">
        <v>2220</v>
      </c>
      <c r="H75" s="225">
        <f>20*21</f>
        <v>420</v>
      </c>
      <c r="I75" s="225"/>
      <c r="J75" s="226">
        <f t="shared" si="25"/>
        <v>420</v>
      </c>
      <c r="K75" s="227">
        <f t="shared" si="26"/>
        <v>26</v>
      </c>
      <c r="L75" s="225"/>
      <c r="M75" s="228" t="s">
        <v>2208</v>
      </c>
      <c r="N75" s="229" t="str">
        <f t="shared" si="31"/>
        <v/>
      </c>
      <c r="O75" s="229" t="str">
        <f t="shared" si="31"/>
        <v/>
      </c>
      <c r="P75" s="229" t="str">
        <f t="shared" si="31"/>
        <v/>
      </c>
      <c r="Q75" s="229">
        <f t="shared" si="31"/>
        <v>420</v>
      </c>
      <c r="R75" s="229" t="str">
        <f t="shared" si="31"/>
        <v/>
      </c>
      <c r="S75" s="230" t="str">
        <f t="shared" si="31"/>
        <v/>
      </c>
      <c r="T75" s="231" t="str">
        <f t="shared" si="31"/>
        <v/>
      </c>
      <c r="U75" s="229" t="str">
        <f t="shared" si="31"/>
        <v/>
      </c>
      <c r="V75" s="229" t="str">
        <f t="shared" si="31"/>
        <v/>
      </c>
      <c r="W75" s="229" t="str">
        <f t="shared" si="31"/>
        <v/>
      </c>
      <c r="X75" s="229" t="str">
        <f t="shared" si="31"/>
        <v/>
      </c>
      <c r="Y75" s="229" t="str">
        <f t="shared" si="31"/>
        <v/>
      </c>
      <c r="Z75" s="229" t="str">
        <f t="shared" si="31"/>
        <v/>
      </c>
      <c r="AA75" s="229" t="str">
        <f t="shared" si="31"/>
        <v/>
      </c>
      <c r="AB75" s="229" t="str">
        <f t="shared" si="31"/>
        <v/>
      </c>
      <c r="AC75" s="229" t="str">
        <f t="shared" si="24"/>
        <v/>
      </c>
      <c r="AD75" s="229">
        <f t="shared" si="29"/>
        <v>420</v>
      </c>
      <c r="AE75" s="229">
        <f t="shared" si="30"/>
        <v>420</v>
      </c>
    </row>
    <row r="76" spans="1:31" s="232" customFormat="1" x14ac:dyDescent="0.25">
      <c r="A76" s="141">
        <v>66</v>
      </c>
      <c r="B76" s="221">
        <v>45809</v>
      </c>
      <c r="C76" s="222" t="str">
        <f>IF(E76="-",VLOOKUP(F76,'Plan comptable'!$A:$C,2,FALSE),VLOOKUP(E76,Tiers!A:B,2,FALSE))</f>
        <v>5121.</v>
      </c>
      <c r="D76" s="222">
        <f>VLOOKUP(C76,'Plan comptable'!$B:$D,3,FALSE)</f>
        <v>15</v>
      </c>
      <c r="E76" s="223" t="s">
        <v>1907</v>
      </c>
      <c r="F76" s="224" t="s">
        <v>2167</v>
      </c>
      <c r="G76" s="224" t="s">
        <v>2220</v>
      </c>
      <c r="H76" s="225"/>
      <c r="I76" s="225">
        <f>+H75</f>
        <v>420</v>
      </c>
      <c r="J76" s="226">
        <f t="shared" si="25"/>
        <v>0</v>
      </c>
      <c r="K76" s="227">
        <f t="shared" si="26"/>
        <v>26</v>
      </c>
      <c r="L76" s="225"/>
      <c r="M76" s="228" t="s">
        <v>2208</v>
      </c>
      <c r="N76" s="229" t="str">
        <f t="shared" si="31"/>
        <v/>
      </c>
      <c r="O76" s="229" t="str">
        <f t="shared" si="31"/>
        <v/>
      </c>
      <c r="P76" s="229" t="str">
        <f t="shared" si="31"/>
        <v/>
      </c>
      <c r="Q76" s="229">
        <f t="shared" si="31"/>
        <v>-420</v>
      </c>
      <c r="R76" s="229" t="str">
        <f t="shared" si="31"/>
        <v/>
      </c>
      <c r="S76" s="230" t="str">
        <f t="shared" si="31"/>
        <v/>
      </c>
      <c r="T76" s="231" t="str">
        <f t="shared" si="31"/>
        <v/>
      </c>
      <c r="U76" s="229" t="str">
        <f t="shared" si="31"/>
        <v/>
      </c>
      <c r="V76" s="229" t="str">
        <f t="shared" si="31"/>
        <v/>
      </c>
      <c r="W76" s="229" t="str">
        <f t="shared" si="31"/>
        <v/>
      </c>
      <c r="X76" s="229" t="str">
        <f t="shared" si="31"/>
        <v/>
      </c>
      <c r="Y76" s="229" t="str">
        <f t="shared" si="31"/>
        <v/>
      </c>
      <c r="Z76" s="229" t="str">
        <f t="shared" si="31"/>
        <v/>
      </c>
      <c r="AA76" s="229" t="str">
        <f t="shared" si="31"/>
        <v/>
      </c>
      <c r="AB76" s="229" t="str">
        <f t="shared" si="31"/>
        <v/>
      </c>
      <c r="AC76" s="229" t="str">
        <f t="shared" si="24"/>
        <v/>
      </c>
      <c r="AD76" s="229">
        <f t="shared" si="29"/>
        <v>-420</v>
      </c>
      <c r="AE76" s="229">
        <f t="shared" si="30"/>
        <v>-420</v>
      </c>
    </row>
    <row r="77" spans="1:31" s="232" customFormat="1" x14ac:dyDescent="0.25">
      <c r="A77" s="141">
        <v>67</v>
      </c>
      <c r="B77" s="221">
        <v>45809</v>
      </c>
      <c r="C77" s="222" t="str">
        <f>IF(E77="-",VLOOKUP(F77,'Plan comptable'!$A:$C,2,FALSE),VLOOKUP(E77,Tiers!A:B,2,FALSE))</f>
        <v>707.</v>
      </c>
      <c r="D77" s="222">
        <f>VLOOKUP(C77,'Plan comptable'!$B:$D,3,FALSE)</f>
        <v>83</v>
      </c>
      <c r="E77" s="223" t="s">
        <v>1907</v>
      </c>
      <c r="F77" s="224" t="s">
        <v>2147</v>
      </c>
      <c r="G77" s="224" t="s">
        <v>2221</v>
      </c>
      <c r="H77" s="225"/>
      <c r="I77" s="225">
        <f>20*23</f>
        <v>460</v>
      </c>
      <c r="J77" s="226">
        <f t="shared" si="25"/>
        <v>-460</v>
      </c>
      <c r="K77" s="227">
        <f t="shared" si="26"/>
        <v>27</v>
      </c>
      <c r="L77" s="225"/>
      <c r="M77" s="228" t="s">
        <v>2208</v>
      </c>
      <c r="N77" s="229" t="str">
        <f t="shared" si="31"/>
        <v/>
      </c>
      <c r="O77" s="229" t="str">
        <f t="shared" si="31"/>
        <v/>
      </c>
      <c r="P77" s="229" t="str">
        <f t="shared" si="31"/>
        <v/>
      </c>
      <c r="Q77" s="229">
        <f t="shared" si="31"/>
        <v>-460</v>
      </c>
      <c r="R77" s="229" t="str">
        <f t="shared" si="31"/>
        <v/>
      </c>
      <c r="S77" s="230" t="str">
        <f t="shared" si="31"/>
        <v/>
      </c>
      <c r="T77" s="231" t="str">
        <f t="shared" si="31"/>
        <v/>
      </c>
      <c r="U77" s="229" t="str">
        <f t="shared" si="31"/>
        <v/>
      </c>
      <c r="V77" s="229" t="str">
        <f t="shared" si="31"/>
        <v/>
      </c>
      <c r="W77" s="229" t="str">
        <f t="shared" si="31"/>
        <v/>
      </c>
      <c r="X77" s="229" t="str">
        <f t="shared" si="31"/>
        <v/>
      </c>
      <c r="Y77" s="229" t="str">
        <f t="shared" si="31"/>
        <v/>
      </c>
      <c r="Z77" s="229" t="str">
        <f t="shared" si="31"/>
        <v/>
      </c>
      <c r="AA77" s="229" t="str">
        <f t="shared" si="31"/>
        <v/>
      </c>
      <c r="AB77" s="229" t="str">
        <f t="shared" si="31"/>
        <v/>
      </c>
      <c r="AC77" s="229" t="str">
        <f t="shared" si="24"/>
        <v/>
      </c>
      <c r="AD77" s="229">
        <f t="shared" si="29"/>
        <v>-460</v>
      </c>
      <c r="AE77" s="229">
        <f t="shared" si="30"/>
        <v>-460</v>
      </c>
    </row>
    <row r="78" spans="1:31" s="232" customFormat="1" x14ac:dyDescent="0.25">
      <c r="A78" s="141">
        <v>68</v>
      </c>
      <c r="B78" s="221">
        <v>45809</v>
      </c>
      <c r="C78" s="222" t="str">
        <f>IF(E78="-",VLOOKUP(F78,'Plan comptable'!$A:$C,2,FALSE),VLOOKUP(E78,Tiers!A:B,2,FALSE))</f>
        <v>5121.</v>
      </c>
      <c r="D78" s="222">
        <f>VLOOKUP(C78,'Plan comptable'!$B:$D,3,FALSE)</f>
        <v>15</v>
      </c>
      <c r="E78" s="223" t="s">
        <v>1907</v>
      </c>
      <c r="F78" s="224" t="s">
        <v>2167</v>
      </c>
      <c r="G78" s="224" t="s">
        <v>2221</v>
      </c>
      <c r="H78" s="225">
        <f>+I77</f>
        <v>460</v>
      </c>
      <c r="I78" s="225"/>
      <c r="J78" s="226">
        <f t="shared" si="25"/>
        <v>0</v>
      </c>
      <c r="K78" s="227">
        <f t="shared" si="26"/>
        <v>27</v>
      </c>
      <c r="L78" s="225"/>
      <c r="M78" s="228" t="s">
        <v>2208</v>
      </c>
      <c r="N78" s="229" t="str">
        <f t="shared" si="31"/>
        <v/>
      </c>
      <c r="O78" s="229" t="str">
        <f t="shared" si="31"/>
        <v/>
      </c>
      <c r="P78" s="229" t="str">
        <f t="shared" si="31"/>
        <v/>
      </c>
      <c r="Q78" s="229">
        <f t="shared" si="31"/>
        <v>460</v>
      </c>
      <c r="R78" s="229" t="str">
        <f t="shared" si="31"/>
        <v/>
      </c>
      <c r="S78" s="230" t="str">
        <f t="shared" si="31"/>
        <v/>
      </c>
      <c r="T78" s="231" t="str">
        <f t="shared" si="31"/>
        <v/>
      </c>
      <c r="U78" s="229" t="str">
        <f t="shared" si="31"/>
        <v/>
      </c>
      <c r="V78" s="229" t="str">
        <f t="shared" si="31"/>
        <v/>
      </c>
      <c r="W78" s="229" t="str">
        <f t="shared" si="31"/>
        <v/>
      </c>
      <c r="X78" s="229" t="str">
        <f t="shared" si="31"/>
        <v/>
      </c>
      <c r="Y78" s="229" t="str">
        <f t="shared" si="31"/>
        <v/>
      </c>
      <c r="Z78" s="229" t="str">
        <f t="shared" si="31"/>
        <v/>
      </c>
      <c r="AA78" s="229" t="str">
        <f t="shared" si="31"/>
        <v/>
      </c>
      <c r="AB78" s="229" t="str">
        <f t="shared" si="31"/>
        <v/>
      </c>
      <c r="AC78" s="229" t="str">
        <f t="shared" si="24"/>
        <v/>
      </c>
      <c r="AD78" s="229">
        <f t="shared" si="29"/>
        <v>460</v>
      </c>
      <c r="AE78" s="229">
        <f t="shared" si="30"/>
        <v>460</v>
      </c>
    </row>
    <row r="79" spans="1:31" s="232" customFormat="1" x14ac:dyDescent="0.25">
      <c r="A79" s="141">
        <v>69</v>
      </c>
      <c r="B79" s="221">
        <v>45809</v>
      </c>
      <c r="C79" s="222" t="str">
        <f>IF(E79="-",VLOOKUP(F79,'Plan comptable'!$A:$C,2,FALSE),VLOOKUP(E79,Tiers!A:B,2,FALSE))</f>
        <v>741.</v>
      </c>
      <c r="D79" s="222">
        <f>VLOOKUP(C79,'Plan comptable'!$B:$D,3,FALSE)</f>
        <v>82</v>
      </c>
      <c r="E79" s="223" t="s">
        <v>1907</v>
      </c>
      <c r="F79" s="224" t="s">
        <v>2229</v>
      </c>
      <c r="G79" s="224" t="s">
        <v>2222</v>
      </c>
      <c r="H79" s="225"/>
      <c r="I79" s="225">
        <v>100</v>
      </c>
      <c r="J79" s="226">
        <f t="shared" si="25"/>
        <v>-100</v>
      </c>
      <c r="K79" s="227">
        <f t="shared" si="26"/>
        <v>28</v>
      </c>
      <c r="L79" s="225"/>
      <c r="M79" s="228" t="s">
        <v>2208</v>
      </c>
      <c r="N79" s="229" t="str">
        <f t="shared" si="31"/>
        <v/>
      </c>
      <c r="O79" s="229" t="str">
        <f t="shared" si="31"/>
        <v/>
      </c>
      <c r="P79" s="229" t="str">
        <f t="shared" si="31"/>
        <v/>
      </c>
      <c r="Q79" s="229">
        <f t="shared" si="31"/>
        <v>-100</v>
      </c>
      <c r="R79" s="229" t="str">
        <f t="shared" si="31"/>
        <v/>
      </c>
      <c r="S79" s="230" t="str">
        <f t="shared" si="31"/>
        <v/>
      </c>
      <c r="T79" s="231" t="str">
        <f t="shared" si="31"/>
        <v/>
      </c>
      <c r="U79" s="229" t="str">
        <f t="shared" si="31"/>
        <v/>
      </c>
      <c r="V79" s="229" t="str">
        <f t="shared" si="31"/>
        <v/>
      </c>
      <c r="W79" s="229" t="str">
        <f t="shared" si="31"/>
        <v/>
      </c>
      <c r="X79" s="229" t="str">
        <f t="shared" si="31"/>
        <v/>
      </c>
      <c r="Y79" s="229" t="str">
        <f t="shared" si="31"/>
        <v/>
      </c>
      <c r="Z79" s="229" t="str">
        <f t="shared" si="31"/>
        <v/>
      </c>
      <c r="AA79" s="229" t="str">
        <f t="shared" si="31"/>
        <v/>
      </c>
      <c r="AB79" s="229" t="str">
        <f t="shared" si="31"/>
        <v/>
      </c>
      <c r="AC79" s="229" t="str">
        <f t="shared" si="24"/>
        <v/>
      </c>
      <c r="AD79" s="229">
        <f t="shared" si="29"/>
        <v>-100</v>
      </c>
      <c r="AE79" s="229">
        <f t="shared" si="30"/>
        <v>-100</v>
      </c>
    </row>
    <row r="80" spans="1:31" s="232" customFormat="1" x14ac:dyDescent="0.25">
      <c r="A80" s="141">
        <v>70</v>
      </c>
      <c r="B80" s="221">
        <v>45809</v>
      </c>
      <c r="C80" s="222" t="str">
        <f>IF(E80="-",VLOOKUP(F80,'Plan comptable'!$A:$C,2,FALSE),VLOOKUP(E80,Tiers!A:B,2,FALSE))</f>
        <v>5121.</v>
      </c>
      <c r="D80" s="222">
        <f>VLOOKUP(C80,'Plan comptable'!$B:$D,3,FALSE)</f>
        <v>15</v>
      </c>
      <c r="E80" s="223" t="s">
        <v>1907</v>
      </c>
      <c r="F80" s="224" t="s">
        <v>2167</v>
      </c>
      <c r="G80" s="224" t="s">
        <v>2222</v>
      </c>
      <c r="H80" s="225">
        <v>100</v>
      </c>
      <c r="I80" s="225"/>
      <c r="J80" s="226">
        <f t="shared" si="25"/>
        <v>0</v>
      </c>
      <c r="K80" s="227">
        <f t="shared" si="26"/>
        <v>28</v>
      </c>
      <c r="L80" s="225"/>
      <c r="M80" s="228" t="s">
        <v>2208</v>
      </c>
      <c r="N80" s="229" t="str">
        <f t="shared" si="31"/>
        <v/>
      </c>
      <c r="O80" s="229" t="str">
        <f t="shared" si="31"/>
        <v/>
      </c>
      <c r="P80" s="229" t="str">
        <f t="shared" si="31"/>
        <v/>
      </c>
      <c r="Q80" s="229">
        <f t="shared" si="31"/>
        <v>100</v>
      </c>
      <c r="R80" s="229" t="str">
        <f t="shared" si="31"/>
        <v/>
      </c>
      <c r="S80" s="230" t="str">
        <f t="shared" si="31"/>
        <v/>
      </c>
      <c r="T80" s="231" t="str">
        <f t="shared" si="31"/>
        <v/>
      </c>
      <c r="U80" s="229" t="str">
        <f t="shared" si="31"/>
        <v/>
      </c>
      <c r="V80" s="229" t="str">
        <f t="shared" si="31"/>
        <v/>
      </c>
      <c r="W80" s="229" t="str">
        <f t="shared" si="31"/>
        <v/>
      </c>
      <c r="X80" s="229" t="str">
        <f t="shared" si="31"/>
        <v/>
      </c>
      <c r="Y80" s="229" t="str">
        <f t="shared" si="31"/>
        <v/>
      </c>
      <c r="Z80" s="229" t="str">
        <f t="shared" si="31"/>
        <v/>
      </c>
      <c r="AA80" s="229" t="str">
        <f t="shared" si="31"/>
        <v/>
      </c>
      <c r="AB80" s="229" t="str">
        <f t="shared" si="31"/>
        <v/>
      </c>
      <c r="AC80" s="229" t="str">
        <f t="shared" si="24"/>
        <v/>
      </c>
      <c r="AD80" s="229">
        <f t="shared" si="29"/>
        <v>100</v>
      </c>
      <c r="AE80" s="229">
        <f t="shared" si="30"/>
        <v>100</v>
      </c>
    </row>
    <row r="81" spans="1:31" s="244" customFormat="1" x14ac:dyDescent="0.25">
      <c r="A81" s="141">
        <v>71</v>
      </c>
      <c r="B81" s="233">
        <v>45839</v>
      </c>
      <c r="C81" s="234" t="str">
        <f>IF(E81="-",VLOOKUP(F81,'Plan comptable'!$A:$C,2,FALSE),VLOOKUP(E81,Tiers!A:B,2,FALSE))</f>
        <v>6185.</v>
      </c>
      <c r="D81" s="234">
        <f>VLOOKUP(C81,'Plan comptable'!$B:$D,3,FALSE)</f>
        <v>52</v>
      </c>
      <c r="E81" s="235" t="s">
        <v>1907</v>
      </c>
      <c r="F81" s="236" t="s">
        <v>2159</v>
      </c>
      <c r="G81" s="236" t="s">
        <v>2223</v>
      </c>
      <c r="H81" s="237">
        <v>200</v>
      </c>
      <c r="I81" s="237"/>
      <c r="J81" s="238">
        <f t="shared" ref="J81:J88" si="32">+J80+H81-I81</f>
        <v>200</v>
      </c>
      <c r="K81" s="239">
        <f t="shared" ref="K81:K88" si="33">IF(J80=0,K80+1,K80)</f>
        <v>29</v>
      </c>
      <c r="L81" s="237"/>
      <c r="M81" s="240" t="s">
        <v>2192</v>
      </c>
      <c r="N81" s="241" t="str">
        <f t="shared" si="31"/>
        <v/>
      </c>
      <c r="O81" s="241">
        <f t="shared" si="31"/>
        <v>200</v>
      </c>
      <c r="P81" s="241" t="str">
        <f t="shared" si="31"/>
        <v/>
      </c>
      <c r="Q81" s="241" t="str">
        <f t="shared" si="31"/>
        <v/>
      </c>
      <c r="R81" s="241" t="str">
        <f t="shared" si="31"/>
        <v/>
      </c>
      <c r="S81" s="242" t="str">
        <f t="shared" si="31"/>
        <v/>
      </c>
      <c r="T81" s="243" t="str">
        <f t="shared" si="31"/>
        <v/>
      </c>
      <c r="U81" s="241" t="str">
        <f t="shared" si="31"/>
        <v/>
      </c>
      <c r="V81" s="241" t="str">
        <f t="shared" si="31"/>
        <v/>
      </c>
      <c r="W81" s="241" t="str">
        <f t="shared" si="31"/>
        <v/>
      </c>
      <c r="X81" s="241" t="str">
        <f t="shared" si="31"/>
        <v/>
      </c>
      <c r="Y81" s="241" t="str">
        <f t="shared" si="31"/>
        <v/>
      </c>
      <c r="Z81" s="241" t="str">
        <f t="shared" si="31"/>
        <v/>
      </c>
      <c r="AA81" s="241" t="str">
        <f t="shared" si="31"/>
        <v/>
      </c>
      <c r="AB81" s="241" t="str">
        <f t="shared" si="31"/>
        <v/>
      </c>
      <c r="AC81" s="241" t="str">
        <f t="shared" si="24"/>
        <v/>
      </c>
      <c r="AD81" s="241">
        <f t="shared" si="29"/>
        <v>200</v>
      </c>
      <c r="AE81" s="241">
        <f t="shared" si="30"/>
        <v>200</v>
      </c>
    </row>
    <row r="82" spans="1:31" s="244" customFormat="1" x14ac:dyDescent="0.25">
      <c r="A82" s="141">
        <v>72</v>
      </c>
      <c r="B82" s="233">
        <v>45839</v>
      </c>
      <c r="C82" s="234" t="str">
        <f>IF(E82="-",VLOOKUP(F82,'Plan comptable'!$A:$C,2,FALSE),VLOOKUP(E82,Tiers!A:B,2,FALSE))</f>
        <v>6185.</v>
      </c>
      <c r="D82" s="234">
        <f>VLOOKUP(C82,'Plan comptable'!$B:$D,3,FALSE)</f>
        <v>52</v>
      </c>
      <c r="E82" s="235" t="s">
        <v>1907</v>
      </c>
      <c r="F82" s="236" t="s">
        <v>2159</v>
      </c>
      <c r="G82" s="236" t="s">
        <v>2224</v>
      </c>
      <c r="H82" s="237">
        <v>80</v>
      </c>
      <c r="I82" s="237"/>
      <c r="J82" s="238">
        <f t="shared" si="32"/>
        <v>280</v>
      </c>
      <c r="K82" s="239">
        <f t="shared" si="33"/>
        <v>29</v>
      </c>
      <c r="L82" s="237"/>
      <c r="M82" s="240" t="s">
        <v>2192</v>
      </c>
      <c r="N82" s="241" t="str">
        <f t="shared" si="31"/>
        <v/>
      </c>
      <c r="O82" s="241">
        <f t="shared" si="31"/>
        <v>80</v>
      </c>
      <c r="P82" s="241" t="str">
        <f t="shared" si="31"/>
        <v/>
      </c>
      <c r="Q82" s="241" t="str">
        <f t="shared" si="31"/>
        <v/>
      </c>
      <c r="R82" s="241" t="str">
        <f t="shared" si="31"/>
        <v/>
      </c>
      <c r="S82" s="242" t="str">
        <f t="shared" si="31"/>
        <v/>
      </c>
      <c r="T82" s="243" t="str">
        <f t="shared" si="31"/>
        <v/>
      </c>
      <c r="U82" s="241" t="str">
        <f t="shared" si="31"/>
        <v/>
      </c>
      <c r="V82" s="241" t="str">
        <f t="shared" si="31"/>
        <v/>
      </c>
      <c r="W82" s="241" t="str">
        <f t="shared" si="31"/>
        <v/>
      </c>
      <c r="X82" s="241" t="str">
        <f t="shared" si="31"/>
        <v/>
      </c>
      <c r="Y82" s="241" t="str">
        <f t="shared" si="31"/>
        <v/>
      </c>
      <c r="Z82" s="241" t="str">
        <f t="shared" si="31"/>
        <v/>
      </c>
      <c r="AA82" s="241" t="str">
        <f t="shared" si="31"/>
        <v/>
      </c>
      <c r="AB82" s="241" t="str">
        <f t="shared" si="31"/>
        <v/>
      </c>
      <c r="AC82" s="241" t="str">
        <f t="shared" si="24"/>
        <v/>
      </c>
      <c r="AD82" s="241">
        <f t="shared" si="29"/>
        <v>80</v>
      </c>
      <c r="AE82" s="241">
        <f t="shared" si="30"/>
        <v>80</v>
      </c>
    </row>
    <row r="83" spans="1:31" s="244" customFormat="1" x14ac:dyDescent="0.25">
      <c r="A83" s="141">
        <v>73</v>
      </c>
      <c r="B83" s="233">
        <v>45839</v>
      </c>
      <c r="C83" s="234" t="str">
        <f>IF(E83="-",VLOOKUP(F83,'Plan comptable'!$A:$C,2,FALSE),VLOOKUP(E83,Tiers!A:B,2,FALSE))</f>
        <v>6185.</v>
      </c>
      <c r="D83" s="234">
        <f>VLOOKUP(C83,'Plan comptable'!$B:$D,3,FALSE)</f>
        <v>52</v>
      </c>
      <c r="E83" s="235" t="s">
        <v>1907</v>
      </c>
      <c r="F83" s="236" t="s">
        <v>2159</v>
      </c>
      <c r="G83" s="236" t="s">
        <v>2225</v>
      </c>
      <c r="H83" s="237">
        <v>20</v>
      </c>
      <c r="I83" s="237"/>
      <c r="J83" s="238">
        <f t="shared" ref="J83:J87" si="34">+J82+H83-I83</f>
        <v>300</v>
      </c>
      <c r="K83" s="239">
        <f t="shared" ref="K83:K87" si="35">IF(J82=0,K82+1,K82)</f>
        <v>29</v>
      </c>
      <c r="L83" s="237"/>
      <c r="M83" s="240" t="s">
        <v>2192</v>
      </c>
      <c r="N83" s="241" t="str">
        <f t="shared" si="31"/>
        <v/>
      </c>
      <c r="O83" s="241">
        <f t="shared" si="31"/>
        <v>20</v>
      </c>
      <c r="P83" s="241" t="str">
        <f t="shared" si="31"/>
        <v/>
      </c>
      <c r="Q83" s="241" t="str">
        <f t="shared" si="31"/>
        <v/>
      </c>
      <c r="R83" s="241" t="str">
        <f t="shared" si="31"/>
        <v/>
      </c>
      <c r="S83" s="242" t="str">
        <f t="shared" si="31"/>
        <v/>
      </c>
      <c r="T83" s="243" t="str">
        <f t="shared" si="31"/>
        <v/>
      </c>
      <c r="U83" s="241" t="str">
        <f t="shared" si="31"/>
        <v/>
      </c>
      <c r="V83" s="241" t="str">
        <f t="shared" si="31"/>
        <v/>
      </c>
      <c r="W83" s="241" t="str">
        <f t="shared" si="31"/>
        <v/>
      </c>
      <c r="X83" s="241" t="str">
        <f t="shared" si="31"/>
        <v/>
      </c>
      <c r="Y83" s="241" t="str">
        <f t="shared" si="31"/>
        <v/>
      </c>
      <c r="Z83" s="241" t="str">
        <f t="shared" si="31"/>
        <v/>
      </c>
      <c r="AA83" s="241" t="str">
        <f t="shared" si="31"/>
        <v/>
      </c>
      <c r="AB83" s="241" t="str">
        <f t="shared" si="31"/>
        <v/>
      </c>
      <c r="AC83" s="241" t="str">
        <f t="shared" si="24"/>
        <v/>
      </c>
      <c r="AD83" s="241">
        <f t="shared" si="29"/>
        <v>20</v>
      </c>
      <c r="AE83" s="241">
        <f t="shared" si="30"/>
        <v>20</v>
      </c>
    </row>
    <row r="84" spans="1:31" s="244" customFormat="1" x14ac:dyDescent="0.25">
      <c r="A84" s="141">
        <v>74</v>
      </c>
      <c r="B84" s="233">
        <v>45839</v>
      </c>
      <c r="C84" s="234" t="str">
        <f>IF(E84="-",VLOOKUP(F84,'Plan comptable'!$A:$C,2,FALSE),VLOOKUP(E84,Tiers!A:B,2,FALSE))</f>
        <v>5121.</v>
      </c>
      <c r="D84" s="234">
        <f>VLOOKUP(C84,'Plan comptable'!$B:$D,3,FALSE)</f>
        <v>15</v>
      </c>
      <c r="E84" s="235" t="s">
        <v>1907</v>
      </c>
      <c r="F84" s="236" t="s">
        <v>2167</v>
      </c>
      <c r="G84" s="236" t="s">
        <v>2245</v>
      </c>
      <c r="H84" s="237"/>
      <c r="I84" s="237">
        <v>300</v>
      </c>
      <c r="J84" s="238">
        <f t="shared" si="34"/>
        <v>0</v>
      </c>
      <c r="K84" s="239">
        <f t="shared" si="35"/>
        <v>29</v>
      </c>
      <c r="L84" s="237"/>
      <c r="M84" s="240" t="s">
        <v>2192</v>
      </c>
      <c r="N84" s="241" t="str">
        <f t="shared" si="31"/>
        <v/>
      </c>
      <c r="O84" s="241">
        <f t="shared" si="31"/>
        <v>-300</v>
      </c>
      <c r="P84" s="241" t="str">
        <f t="shared" si="31"/>
        <v/>
      </c>
      <c r="Q84" s="241" t="str">
        <f t="shared" si="31"/>
        <v/>
      </c>
      <c r="R84" s="241" t="str">
        <f t="shared" si="31"/>
        <v/>
      </c>
      <c r="S84" s="242" t="str">
        <f t="shared" si="31"/>
        <v/>
      </c>
      <c r="T84" s="243" t="str">
        <f t="shared" si="31"/>
        <v/>
      </c>
      <c r="U84" s="241" t="str">
        <f t="shared" si="31"/>
        <v/>
      </c>
      <c r="V84" s="241" t="str">
        <f t="shared" si="31"/>
        <v/>
      </c>
      <c r="W84" s="241" t="str">
        <f t="shared" si="31"/>
        <v/>
      </c>
      <c r="X84" s="241" t="str">
        <f t="shared" si="31"/>
        <v/>
      </c>
      <c r="Y84" s="241" t="str">
        <f t="shared" si="31"/>
        <v/>
      </c>
      <c r="Z84" s="241" t="str">
        <f t="shared" si="31"/>
        <v/>
      </c>
      <c r="AA84" s="241" t="str">
        <f t="shared" si="31"/>
        <v/>
      </c>
      <c r="AB84" s="241" t="str">
        <f t="shared" si="31"/>
        <v/>
      </c>
      <c r="AC84" s="241" t="str">
        <f t="shared" si="24"/>
        <v/>
      </c>
      <c r="AD84" s="241">
        <f t="shared" ref="AD84" si="36">H84-I84</f>
        <v>-300</v>
      </c>
      <c r="AE84" s="241">
        <f t="shared" ref="AE84" si="37">SUMPRODUCT(N$7:AD$7,N84:AD84)</f>
        <v>-300</v>
      </c>
    </row>
    <row r="85" spans="1:31" s="244" customFormat="1" x14ac:dyDescent="0.25">
      <c r="A85" s="141">
        <v>75</v>
      </c>
      <c r="B85" s="233">
        <v>45839</v>
      </c>
      <c r="C85" s="234" t="str">
        <f>IF(E85="-",VLOOKUP(F85,'Plan comptable'!$A:$C,2,FALSE),VLOOKUP(E85,Tiers!A:B,2,FALSE))</f>
        <v>741.</v>
      </c>
      <c r="D85" s="234">
        <f>VLOOKUP(C85,'Plan comptable'!$B:$D,3,FALSE)</f>
        <v>82</v>
      </c>
      <c r="E85" s="235" t="s">
        <v>1907</v>
      </c>
      <c r="F85" s="236" t="s">
        <v>2229</v>
      </c>
      <c r="G85" s="236" t="s">
        <v>2226</v>
      </c>
      <c r="H85" s="237"/>
      <c r="I85" s="237">
        <v>300</v>
      </c>
      <c r="J85" s="238">
        <f t="shared" si="34"/>
        <v>-300</v>
      </c>
      <c r="K85" s="239">
        <f t="shared" si="35"/>
        <v>30</v>
      </c>
      <c r="L85" s="237"/>
      <c r="M85" s="240" t="s">
        <v>2192</v>
      </c>
      <c r="N85" s="241" t="str">
        <f t="shared" si="31"/>
        <v/>
      </c>
      <c r="O85" s="241">
        <f t="shared" si="31"/>
        <v>-300</v>
      </c>
      <c r="P85" s="241" t="str">
        <f t="shared" si="31"/>
        <v/>
      </c>
      <c r="Q85" s="241" t="str">
        <f t="shared" si="31"/>
        <v/>
      </c>
      <c r="R85" s="241" t="str">
        <f t="shared" si="31"/>
        <v/>
      </c>
      <c r="S85" s="242" t="str">
        <f t="shared" si="31"/>
        <v/>
      </c>
      <c r="T85" s="243" t="str">
        <f t="shared" si="31"/>
        <v/>
      </c>
      <c r="U85" s="241" t="str">
        <f t="shared" si="31"/>
        <v/>
      </c>
      <c r="V85" s="241" t="str">
        <f t="shared" si="31"/>
        <v/>
      </c>
      <c r="W85" s="241" t="str">
        <f t="shared" si="31"/>
        <v/>
      </c>
      <c r="X85" s="241" t="str">
        <f t="shared" si="31"/>
        <v/>
      </c>
      <c r="Y85" s="241" t="str">
        <f t="shared" si="31"/>
        <v/>
      </c>
      <c r="Z85" s="241" t="str">
        <f t="shared" si="31"/>
        <v/>
      </c>
      <c r="AA85" s="241" t="str">
        <f t="shared" si="31"/>
        <v/>
      </c>
      <c r="AB85" s="241" t="str">
        <f t="shared" si="31"/>
        <v/>
      </c>
      <c r="AC85" s="241" t="str">
        <f t="shared" si="24"/>
        <v/>
      </c>
      <c r="AD85" s="241">
        <f t="shared" si="29"/>
        <v>-300</v>
      </c>
      <c r="AE85" s="241">
        <f t="shared" si="30"/>
        <v>-300</v>
      </c>
    </row>
    <row r="86" spans="1:31" s="244" customFormat="1" x14ac:dyDescent="0.25">
      <c r="A86" s="141">
        <v>76</v>
      </c>
      <c r="B86" s="233">
        <v>45839</v>
      </c>
      <c r="C86" s="234" t="str">
        <f>IF(E86="-",VLOOKUP(F86,'Plan comptable'!$A:$C,2,FALSE),VLOOKUP(E86,Tiers!A:B,2,FALSE))</f>
        <v>5121.</v>
      </c>
      <c r="D86" s="234">
        <f>VLOOKUP(C86,'Plan comptable'!$B:$D,3,FALSE)</f>
        <v>15</v>
      </c>
      <c r="E86" s="235" t="s">
        <v>1907</v>
      </c>
      <c r="F86" s="236" t="s">
        <v>2167</v>
      </c>
      <c r="G86" s="236" t="s">
        <v>2226</v>
      </c>
      <c r="H86" s="237">
        <v>300</v>
      </c>
      <c r="I86" s="237"/>
      <c r="J86" s="238">
        <f t="shared" si="34"/>
        <v>0</v>
      </c>
      <c r="K86" s="239">
        <f t="shared" si="35"/>
        <v>30</v>
      </c>
      <c r="L86" s="237"/>
      <c r="M86" s="240" t="s">
        <v>2192</v>
      </c>
      <c r="N86" s="241" t="str">
        <f t="shared" si="31"/>
        <v/>
      </c>
      <c r="O86" s="241">
        <f t="shared" si="31"/>
        <v>300</v>
      </c>
      <c r="P86" s="241" t="str">
        <f t="shared" si="31"/>
        <v/>
      </c>
      <c r="Q86" s="241" t="str">
        <f t="shared" si="31"/>
        <v/>
      </c>
      <c r="R86" s="241" t="str">
        <f t="shared" si="31"/>
        <v/>
      </c>
      <c r="S86" s="242" t="str">
        <f t="shared" si="31"/>
        <v/>
      </c>
      <c r="T86" s="243" t="str">
        <f t="shared" si="31"/>
        <v/>
      </c>
      <c r="U86" s="241" t="str">
        <f t="shared" si="31"/>
        <v/>
      </c>
      <c r="V86" s="241" t="str">
        <f t="shared" si="31"/>
        <v/>
      </c>
      <c r="W86" s="241" t="str">
        <f t="shared" si="31"/>
        <v/>
      </c>
      <c r="X86" s="241" t="str">
        <f t="shared" si="31"/>
        <v/>
      </c>
      <c r="Y86" s="241" t="str">
        <f t="shared" si="31"/>
        <v/>
      </c>
      <c r="Z86" s="241" t="str">
        <f t="shared" si="31"/>
        <v/>
      </c>
      <c r="AA86" s="241" t="str">
        <f t="shared" si="31"/>
        <v/>
      </c>
      <c r="AB86" s="241" t="str">
        <f t="shared" si="31"/>
        <v/>
      </c>
      <c r="AC86" s="241" t="str">
        <f t="shared" si="24"/>
        <v/>
      </c>
      <c r="AD86" s="241">
        <f t="shared" ref="AD86" si="38">H86-I86</f>
        <v>300</v>
      </c>
      <c r="AE86" s="241">
        <f t="shared" ref="AE86" si="39">SUMPRODUCT(N$7:AD$7,N86:AD86)</f>
        <v>300</v>
      </c>
    </row>
    <row r="87" spans="1:31" s="244" customFormat="1" x14ac:dyDescent="0.25">
      <c r="A87" s="141">
        <v>77</v>
      </c>
      <c r="B87" s="233">
        <v>45839</v>
      </c>
      <c r="C87" s="234" t="str">
        <f>IF(E87="-",VLOOKUP(F87,'Plan comptable'!$A:$C,2,FALSE),VLOOKUP(E87,Tiers!A:B,2,FALSE))</f>
        <v>6252.</v>
      </c>
      <c r="D87" s="234">
        <f>VLOOKUP(C87,'Plan comptable'!$B:$D,3,FALSE)</f>
        <v>52</v>
      </c>
      <c r="E87" s="235" t="s">
        <v>1907</v>
      </c>
      <c r="F87" s="236" t="s">
        <v>2158</v>
      </c>
      <c r="G87" s="236" t="s">
        <v>2241</v>
      </c>
      <c r="H87" s="237">
        <v>70</v>
      </c>
      <c r="I87" s="237"/>
      <c r="J87" s="238">
        <f t="shared" si="34"/>
        <v>70</v>
      </c>
      <c r="K87" s="239">
        <f t="shared" si="35"/>
        <v>31</v>
      </c>
      <c r="L87" s="237"/>
      <c r="M87" s="240" t="s">
        <v>2192</v>
      </c>
      <c r="N87" s="241" t="str">
        <f t="shared" si="31"/>
        <v/>
      </c>
      <c r="O87" s="241">
        <f t="shared" si="31"/>
        <v>70</v>
      </c>
      <c r="P87" s="241" t="str">
        <f t="shared" si="31"/>
        <v/>
      </c>
      <c r="Q87" s="241" t="str">
        <f t="shared" si="31"/>
        <v/>
      </c>
      <c r="R87" s="241" t="str">
        <f t="shared" si="31"/>
        <v/>
      </c>
      <c r="S87" s="242" t="str">
        <f t="shared" si="31"/>
        <v/>
      </c>
      <c r="T87" s="243" t="str">
        <f t="shared" si="31"/>
        <v/>
      </c>
      <c r="U87" s="241" t="str">
        <f t="shared" si="31"/>
        <v/>
      </c>
      <c r="V87" s="241" t="str">
        <f t="shared" si="31"/>
        <v/>
      </c>
      <c r="W87" s="241" t="str">
        <f t="shared" si="31"/>
        <v/>
      </c>
      <c r="X87" s="241" t="str">
        <f t="shared" si="31"/>
        <v/>
      </c>
      <c r="Y87" s="241" t="str">
        <f t="shared" si="31"/>
        <v/>
      </c>
      <c r="Z87" s="241" t="str">
        <f t="shared" si="31"/>
        <v/>
      </c>
      <c r="AA87" s="241" t="str">
        <f t="shared" si="31"/>
        <v/>
      </c>
      <c r="AB87" s="241" t="str">
        <f t="shared" si="31"/>
        <v/>
      </c>
      <c r="AC87" s="241" t="str">
        <f t="shared" si="31"/>
        <v/>
      </c>
      <c r="AD87" s="241">
        <f t="shared" si="29"/>
        <v>70</v>
      </c>
      <c r="AE87" s="241">
        <f t="shared" si="30"/>
        <v>70</v>
      </c>
    </row>
    <row r="88" spans="1:31" s="244" customFormat="1" x14ac:dyDescent="0.25">
      <c r="A88" s="141">
        <v>78</v>
      </c>
      <c r="B88" s="233">
        <v>45839</v>
      </c>
      <c r="C88" s="234" t="str">
        <f>IF(E88="-",VLOOKUP(F88,'Plan comptable'!$A:$C,2,FALSE),VLOOKUP(E88,Tiers!A:B,2,FALSE))</f>
        <v>5121.</v>
      </c>
      <c r="D88" s="234">
        <f>VLOOKUP(C88,'Plan comptable'!$B:$D,3,FALSE)</f>
        <v>15</v>
      </c>
      <c r="E88" s="235" t="s">
        <v>1907</v>
      </c>
      <c r="F88" s="236" t="s">
        <v>2167</v>
      </c>
      <c r="G88" s="236" t="s">
        <v>2241</v>
      </c>
      <c r="H88" s="237"/>
      <c r="I88" s="237">
        <v>70</v>
      </c>
      <c r="J88" s="238">
        <f t="shared" si="32"/>
        <v>0</v>
      </c>
      <c r="K88" s="239">
        <f t="shared" si="33"/>
        <v>31</v>
      </c>
      <c r="L88" s="237"/>
      <c r="M88" s="240" t="s">
        <v>2192</v>
      </c>
      <c r="N88" s="241" t="str">
        <f t="shared" si="31"/>
        <v/>
      </c>
      <c r="O88" s="241">
        <f t="shared" si="31"/>
        <v>-70</v>
      </c>
      <c r="P88" s="241" t="str">
        <f t="shared" si="31"/>
        <v/>
      </c>
      <c r="Q88" s="241" t="str">
        <f t="shared" si="31"/>
        <v/>
      </c>
      <c r="R88" s="241" t="str">
        <f t="shared" si="31"/>
        <v/>
      </c>
      <c r="S88" s="242" t="str">
        <f t="shared" si="31"/>
        <v/>
      </c>
      <c r="T88" s="243" t="str">
        <f t="shared" si="31"/>
        <v/>
      </c>
      <c r="U88" s="241" t="str">
        <f t="shared" si="31"/>
        <v/>
      </c>
      <c r="V88" s="241" t="str">
        <f t="shared" si="31"/>
        <v/>
      </c>
      <c r="W88" s="241" t="str">
        <f t="shared" si="31"/>
        <v/>
      </c>
      <c r="X88" s="241" t="str">
        <f t="shared" si="31"/>
        <v/>
      </c>
      <c r="Y88" s="241" t="str">
        <f t="shared" si="31"/>
        <v/>
      </c>
      <c r="Z88" s="241" t="str">
        <f t="shared" si="31"/>
        <v/>
      </c>
      <c r="AA88" s="241" t="str">
        <f t="shared" si="31"/>
        <v/>
      </c>
      <c r="AB88" s="241" t="str">
        <f t="shared" si="31"/>
        <v/>
      </c>
      <c r="AC88" s="241" t="str">
        <f t="shared" si="31"/>
        <v/>
      </c>
      <c r="AD88" s="241">
        <f t="shared" si="29"/>
        <v>-70</v>
      </c>
      <c r="AE88" s="241">
        <f t="shared" si="30"/>
        <v>-70</v>
      </c>
    </row>
    <row r="89" spans="1:31" s="257" customFormat="1" x14ac:dyDescent="0.25">
      <c r="A89" s="141">
        <v>79</v>
      </c>
      <c r="B89" s="246">
        <v>45870</v>
      </c>
      <c r="C89" s="247" t="str">
        <f>IF(E89="-",VLOOKUP(F89,'Plan comptable'!$A:$C,2,FALSE),VLOOKUP(E89,Tiers!A:B,2,FALSE))</f>
        <v>6185.</v>
      </c>
      <c r="D89" s="247">
        <f>VLOOKUP(C89,'Plan comptable'!$B:$D,3,FALSE)</f>
        <v>52</v>
      </c>
      <c r="E89" s="248" t="s">
        <v>1907</v>
      </c>
      <c r="F89" s="249" t="s">
        <v>2159</v>
      </c>
      <c r="G89" s="249" t="s">
        <v>2235</v>
      </c>
      <c r="H89" s="250">
        <v>400</v>
      </c>
      <c r="I89" s="250"/>
      <c r="J89" s="251">
        <f t="shared" ref="J89:J92" si="40">+J88+H89-I89</f>
        <v>400</v>
      </c>
      <c r="K89" s="252">
        <f t="shared" ref="K89:K92" si="41">IF(J88=0,K88+1,K88)</f>
        <v>32</v>
      </c>
      <c r="L89" s="250"/>
      <c r="M89" s="253" t="s">
        <v>2230</v>
      </c>
      <c r="N89" s="254" t="str">
        <f t="shared" si="31"/>
        <v/>
      </c>
      <c r="O89" s="254" t="str">
        <f t="shared" si="31"/>
        <v/>
      </c>
      <c r="P89" s="254">
        <f t="shared" si="31"/>
        <v>400</v>
      </c>
      <c r="Q89" s="254" t="str">
        <f t="shared" si="31"/>
        <v/>
      </c>
      <c r="R89" s="254" t="str">
        <f t="shared" si="31"/>
        <v/>
      </c>
      <c r="S89" s="255" t="str">
        <f t="shared" si="31"/>
        <v/>
      </c>
      <c r="T89" s="256" t="str">
        <f t="shared" si="31"/>
        <v/>
      </c>
      <c r="U89" s="254" t="str">
        <f t="shared" si="31"/>
        <v/>
      </c>
      <c r="V89" s="254" t="str">
        <f t="shared" si="31"/>
        <v/>
      </c>
      <c r="W89" s="254" t="str">
        <f t="shared" si="31"/>
        <v/>
      </c>
      <c r="X89" s="254" t="str">
        <f t="shared" si="31"/>
        <v/>
      </c>
      <c r="Y89" s="254" t="str">
        <f t="shared" ref="Y89:AC100" si="42">IF($M89=Y$8,$H89-$I89,"")</f>
        <v/>
      </c>
      <c r="Z89" s="254" t="str">
        <f t="shared" si="42"/>
        <v/>
      </c>
      <c r="AA89" s="254" t="str">
        <f t="shared" si="42"/>
        <v/>
      </c>
      <c r="AB89" s="254" t="str">
        <f t="shared" si="42"/>
        <v/>
      </c>
      <c r="AC89" s="254" t="str">
        <f t="shared" si="42"/>
        <v/>
      </c>
      <c r="AD89" s="254">
        <f t="shared" si="29"/>
        <v>400</v>
      </c>
      <c r="AE89" s="254">
        <f t="shared" si="30"/>
        <v>400</v>
      </c>
    </row>
    <row r="90" spans="1:31" s="257" customFormat="1" x14ac:dyDescent="0.25">
      <c r="A90" s="141">
        <v>80</v>
      </c>
      <c r="B90" s="246">
        <v>45870</v>
      </c>
      <c r="C90" s="247" t="str">
        <f>IF(E90="-",VLOOKUP(F90,'Plan comptable'!$A:$C,2,FALSE),VLOOKUP(E90,Tiers!A:B,2,FALSE))</f>
        <v>5121.</v>
      </c>
      <c r="D90" s="247">
        <f>VLOOKUP(C90,'Plan comptable'!$B:$D,3,FALSE)</f>
        <v>15</v>
      </c>
      <c r="E90" s="248" t="s">
        <v>1907</v>
      </c>
      <c r="F90" s="249" t="s">
        <v>2167</v>
      </c>
      <c r="G90" s="249" t="s">
        <v>2235</v>
      </c>
      <c r="H90" s="250"/>
      <c r="I90" s="250">
        <v>400</v>
      </c>
      <c r="J90" s="251">
        <f t="shared" si="40"/>
        <v>0</v>
      </c>
      <c r="K90" s="252">
        <f t="shared" si="41"/>
        <v>32</v>
      </c>
      <c r="L90" s="250"/>
      <c r="M90" s="253" t="s">
        <v>2230</v>
      </c>
      <c r="N90" s="254" t="str">
        <f t="shared" ref="N90:X100" si="43">IF($M90=N$8,$H90-$I90,"")</f>
        <v/>
      </c>
      <c r="O90" s="254" t="str">
        <f t="shared" si="43"/>
        <v/>
      </c>
      <c r="P90" s="254">
        <f t="shared" si="43"/>
        <v>-400</v>
      </c>
      <c r="Q90" s="254" t="str">
        <f t="shared" si="43"/>
        <v/>
      </c>
      <c r="R90" s="254" t="str">
        <f t="shared" si="43"/>
        <v/>
      </c>
      <c r="S90" s="255" t="str">
        <f t="shared" si="43"/>
        <v/>
      </c>
      <c r="T90" s="256" t="str">
        <f t="shared" si="43"/>
        <v/>
      </c>
      <c r="U90" s="254" t="str">
        <f t="shared" si="43"/>
        <v/>
      </c>
      <c r="V90" s="254" t="str">
        <f t="shared" si="43"/>
        <v/>
      </c>
      <c r="W90" s="254" t="str">
        <f t="shared" si="43"/>
        <v/>
      </c>
      <c r="X90" s="254" t="str">
        <f t="shared" si="43"/>
        <v/>
      </c>
      <c r="Y90" s="254" t="str">
        <f t="shared" si="42"/>
        <v/>
      </c>
      <c r="Z90" s="254" t="str">
        <f t="shared" si="42"/>
        <v/>
      </c>
      <c r="AA90" s="254" t="str">
        <f t="shared" si="42"/>
        <v/>
      </c>
      <c r="AB90" s="254" t="str">
        <f t="shared" si="42"/>
        <v/>
      </c>
      <c r="AC90" s="254" t="str">
        <f t="shared" si="42"/>
        <v/>
      </c>
      <c r="AD90" s="254">
        <f t="shared" si="29"/>
        <v>-400</v>
      </c>
      <c r="AE90" s="254">
        <f t="shared" si="30"/>
        <v>-400</v>
      </c>
    </row>
    <row r="91" spans="1:31" s="257" customFormat="1" x14ac:dyDescent="0.25">
      <c r="A91" s="141">
        <v>81</v>
      </c>
      <c r="B91" s="246">
        <v>45870</v>
      </c>
      <c r="C91" s="247" t="str">
        <f>IF(E91="-",VLOOKUP(F91,'Plan comptable'!$A:$C,2,FALSE),VLOOKUP(E91,Tiers!A:B,2,FALSE))</f>
        <v>741.</v>
      </c>
      <c r="D91" s="247">
        <f>VLOOKUP(C91,'Plan comptable'!$B:$D,3,FALSE)</f>
        <v>82</v>
      </c>
      <c r="E91" s="248" t="s">
        <v>1907</v>
      </c>
      <c r="F91" s="249" t="s">
        <v>2229</v>
      </c>
      <c r="G91" s="249" t="s">
        <v>2222</v>
      </c>
      <c r="H91" s="250"/>
      <c r="I91" s="250">
        <v>400</v>
      </c>
      <c r="J91" s="251">
        <f t="shared" si="40"/>
        <v>-400</v>
      </c>
      <c r="K91" s="252">
        <f t="shared" si="41"/>
        <v>33</v>
      </c>
      <c r="L91" s="250"/>
      <c r="M91" s="253" t="s">
        <v>2230</v>
      </c>
      <c r="N91" s="254" t="str">
        <f t="shared" si="43"/>
        <v/>
      </c>
      <c r="O91" s="254" t="str">
        <f t="shared" si="43"/>
        <v/>
      </c>
      <c r="P91" s="254">
        <f t="shared" si="43"/>
        <v>-400</v>
      </c>
      <c r="Q91" s="254" t="str">
        <f t="shared" si="43"/>
        <v/>
      </c>
      <c r="R91" s="254" t="str">
        <f t="shared" si="43"/>
        <v/>
      </c>
      <c r="S91" s="255" t="str">
        <f t="shared" si="43"/>
        <v/>
      </c>
      <c r="T91" s="256" t="str">
        <f t="shared" si="43"/>
        <v/>
      </c>
      <c r="U91" s="254" t="str">
        <f t="shared" si="43"/>
        <v/>
      </c>
      <c r="V91" s="254" t="str">
        <f t="shared" si="43"/>
        <v/>
      </c>
      <c r="W91" s="254" t="str">
        <f t="shared" si="43"/>
        <v/>
      </c>
      <c r="X91" s="254" t="str">
        <f t="shared" si="43"/>
        <v/>
      </c>
      <c r="Y91" s="254" t="str">
        <f t="shared" si="42"/>
        <v/>
      </c>
      <c r="Z91" s="254" t="str">
        <f t="shared" si="42"/>
        <v/>
      </c>
      <c r="AA91" s="254" t="str">
        <f t="shared" si="42"/>
        <v/>
      </c>
      <c r="AB91" s="254" t="str">
        <f t="shared" si="42"/>
        <v/>
      </c>
      <c r="AC91" s="254" t="str">
        <f t="shared" si="42"/>
        <v/>
      </c>
      <c r="AD91" s="254">
        <f t="shared" ref="AD91:AD92" si="44">H91-I91</f>
        <v>-400</v>
      </c>
      <c r="AE91" s="254">
        <f t="shared" ref="AE91:AE92" si="45">SUMPRODUCT(N$7:AD$7,N91:AD91)</f>
        <v>-400</v>
      </c>
    </row>
    <row r="92" spans="1:31" s="257" customFormat="1" x14ac:dyDescent="0.25">
      <c r="A92" s="141">
        <v>82</v>
      </c>
      <c r="B92" s="246">
        <v>45870</v>
      </c>
      <c r="C92" s="247" t="str">
        <f>IF(E92="-",VLOOKUP(F92,'Plan comptable'!$A:$C,2,FALSE),VLOOKUP(E92,Tiers!A:B,2,FALSE))</f>
        <v>5121.</v>
      </c>
      <c r="D92" s="247">
        <f>VLOOKUP(C92,'Plan comptable'!$B:$D,3,FALSE)</f>
        <v>15</v>
      </c>
      <c r="E92" s="248" t="s">
        <v>1907</v>
      </c>
      <c r="F92" s="249" t="s">
        <v>2167</v>
      </c>
      <c r="G92" s="249" t="s">
        <v>2235</v>
      </c>
      <c r="H92" s="250">
        <v>400</v>
      </c>
      <c r="I92" s="250"/>
      <c r="J92" s="251">
        <f t="shared" si="40"/>
        <v>0</v>
      </c>
      <c r="K92" s="252">
        <f t="shared" si="41"/>
        <v>33</v>
      </c>
      <c r="L92" s="250"/>
      <c r="M92" s="253" t="s">
        <v>2230</v>
      </c>
      <c r="N92" s="254" t="str">
        <f t="shared" si="43"/>
        <v/>
      </c>
      <c r="O92" s="254" t="str">
        <f t="shared" si="43"/>
        <v/>
      </c>
      <c r="P92" s="254">
        <f t="shared" si="43"/>
        <v>400</v>
      </c>
      <c r="Q92" s="254" t="str">
        <f t="shared" si="43"/>
        <v/>
      </c>
      <c r="R92" s="254" t="str">
        <f t="shared" si="43"/>
        <v/>
      </c>
      <c r="S92" s="255" t="str">
        <f t="shared" si="43"/>
        <v/>
      </c>
      <c r="T92" s="256" t="str">
        <f t="shared" si="43"/>
        <v/>
      </c>
      <c r="U92" s="254" t="str">
        <f t="shared" si="43"/>
        <v/>
      </c>
      <c r="V92" s="254" t="str">
        <f t="shared" si="43"/>
        <v/>
      </c>
      <c r="W92" s="254" t="str">
        <f t="shared" si="43"/>
        <v/>
      </c>
      <c r="X92" s="254" t="str">
        <f t="shared" si="43"/>
        <v/>
      </c>
      <c r="Y92" s="254" t="str">
        <f t="shared" si="42"/>
        <v/>
      </c>
      <c r="Z92" s="254" t="str">
        <f t="shared" si="42"/>
        <v/>
      </c>
      <c r="AA92" s="254" t="str">
        <f t="shared" si="42"/>
        <v/>
      </c>
      <c r="AB92" s="254" t="str">
        <f t="shared" si="42"/>
        <v/>
      </c>
      <c r="AC92" s="254" t="str">
        <f t="shared" si="42"/>
        <v/>
      </c>
      <c r="AD92" s="254">
        <f t="shared" si="44"/>
        <v>400</v>
      </c>
      <c r="AE92" s="254">
        <f t="shared" si="45"/>
        <v>400</v>
      </c>
    </row>
    <row r="93" spans="1:31" s="269" customFormat="1" x14ac:dyDescent="0.25">
      <c r="A93" s="141">
        <v>83</v>
      </c>
      <c r="B93" s="258">
        <v>45901</v>
      </c>
      <c r="C93" s="259" t="str">
        <f>IF(E93="-",VLOOKUP(F93,'Plan comptable'!$A:$C,2,FALSE),VLOOKUP(E93,Tiers!A:B,2,FALSE))</f>
        <v>6185.</v>
      </c>
      <c r="D93" s="259">
        <f>VLOOKUP(C93,'Plan comptable'!$B:$D,3,FALSE)</f>
        <v>52</v>
      </c>
      <c r="E93" s="260" t="s">
        <v>1907</v>
      </c>
      <c r="F93" s="261" t="s">
        <v>2159</v>
      </c>
      <c r="G93" s="261" t="s">
        <v>2246</v>
      </c>
      <c r="H93" s="262">
        <v>25</v>
      </c>
      <c r="I93" s="262"/>
      <c r="J93" s="263">
        <f t="shared" ref="J93:J100" si="46">+J92+H93-I93</f>
        <v>25</v>
      </c>
      <c r="K93" s="264">
        <f t="shared" ref="K93:K100" si="47">IF(J92=0,K92+1,K92)</f>
        <v>34</v>
      </c>
      <c r="L93" s="262"/>
      <c r="M93" s="265" t="s">
        <v>2236</v>
      </c>
      <c r="N93" s="266">
        <f t="shared" si="43"/>
        <v>25</v>
      </c>
      <c r="O93" s="266" t="str">
        <f t="shared" si="43"/>
        <v/>
      </c>
      <c r="P93" s="266" t="str">
        <f t="shared" si="43"/>
        <v/>
      </c>
      <c r="Q93" s="266" t="str">
        <f t="shared" si="43"/>
        <v/>
      </c>
      <c r="R93" s="266" t="str">
        <f t="shared" si="43"/>
        <v/>
      </c>
      <c r="S93" s="267" t="str">
        <f t="shared" si="43"/>
        <v/>
      </c>
      <c r="T93" s="268" t="str">
        <f t="shared" si="43"/>
        <v/>
      </c>
      <c r="U93" s="266" t="str">
        <f t="shared" si="43"/>
        <v/>
      </c>
      <c r="V93" s="266" t="str">
        <f t="shared" si="43"/>
        <v/>
      </c>
      <c r="W93" s="266" t="str">
        <f t="shared" si="43"/>
        <v/>
      </c>
      <c r="X93" s="266" t="str">
        <f t="shared" si="43"/>
        <v/>
      </c>
      <c r="Y93" s="266" t="str">
        <f t="shared" si="42"/>
        <v/>
      </c>
      <c r="Z93" s="266" t="str">
        <f t="shared" si="42"/>
        <v/>
      </c>
      <c r="AA93" s="266" t="str">
        <f t="shared" si="42"/>
        <v/>
      </c>
      <c r="AB93" s="266" t="str">
        <f t="shared" si="42"/>
        <v/>
      </c>
      <c r="AC93" s="266" t="str">
        <f t="shared" si="42"/>
        <v/>
      </c>
      <c r="AD93" s="266">
        <f t="shared" si="29"/>
        <v>25</v>
      </c>
      <c r="AE93" s="266">
        <f t="shared" si="30"/>
        <v>25</v>
      </c>
    </row>
    <row r="94" spans="1:31" s="269" customFormat="1" x14ac:dyDescent="0.25">
      <c r="A94" s="141">
        <v>84</v>
      </c>
      <c r="B94" s="258">
        <v>45901</v>
      </c>
      <c r="C94" s="259" t="str">
        <f>IF(E94="-",VLOOKUP(F94,'Plan comptable'!$A:$C,2,FALSE),VLOOKUP(E94,Tiers!A:B,2,FALSE))</f>
        <v>5121.</v>
      </c>
      <c r="D94" s="259">
        <f>VLOOKUP(C94,'Plan comptable'!$B:$D,3,FALSE)</f>
        <v>15</v>
      </c>
      <c r="E94" s="260" t="s">
        <v>1907</v>
      </c>
      <c r="F94" s="261" t="s">
        <v>2167</v>
      </c>
      <c r="G94" s="261" t="s">
        <v>2153</v>
      </c>
      <c r="H94" s="262"/>
      <c r="I94" s="262">
        <v>25</v>
      </c>
      <c r="J94" s="263">
        <f t="shared" si="46"/>
        <v>0</v>
      </c>
      <c r="K94" s="264">
        <f t="shared" si="47"/>
        <v>34</v>
      </c>
      <c r="L94" s="262"/>
      <c r="M94" s="265" t="s">
        <v>2236</v>
      </c>
      <c r="N94" s="266">
        <f t="shared" si="43"/>
        <v>-25</v>
      </c>
      <c r="O94" s="266" t="str">
        <f t="shared" si="43"/>
        <v/>
      </c>
      <c r="P94" s="266" t="str">
        <f t="shared" si="43"/>
        <v/>
      </c>
      <c r="Q94" s="266" t="str">
        <f t="shared" si="43"/>
        <v/>
      </c>
      <c r="R94" s="266" t="str">
        <f t="shared" si="43"/>
        <v/>
      </c>
      <c r="S94" s="267" t="str">
        <f t="shared" si="43"/>
        <v/>
      </c>
      <c r="T94" s="268" t="str">
        <f t="shared" si="43"/>
        <v/>
      </c>
      <c r="U94" s="266" t="str">
        <f t="shared" si="43"/>
        <v/>
      </c>
      <c r="V94" s="266" t="str">
        <f t="shared" si="43"/>
        <v/>
      </c>
      <c r="W94" s="266" t="str">
        <f t="shared" si="43"/>
        <v/>
      </c>
      <c r="X94" s="266" t="str">
        <f t="shared" si="43"/>
        <v/>
      </c>
      <c r="Y94" s="266" t="str">
        <f t="shared" si="42"/>
        <v/>
      </c>
      <c r="Z94" s="266" t="str">
        <f t="shared" si="42"/>
        <v/>
      </c>
      <c r="AA94" s="266" t="str">
        <f t="shared" si="42"/>
        <v/>
      </c>
      <c r="AB94" s="266" t="str">
        <f t="shared" si="42"/>
        <v/>
      </c>
      <c r="AC94" s="266" t="str">
        <f t="shared" si="42"/>
        <v/>
      </c>
      <c r="AD94" s="266">
        <f t="shared" si="29"/>
        <v>-25</v>
      </c>
      <c r="AE94" s="266">
        <f t="shared" si="30"/>
        <v>-25</v>
      </c>
    </row>
    <row r="95" spans="1:31" s="269" customFormat="1" x14ac:dyDescent="0.25">
      <c r="A95" s="141">
        <v>85</v>
      </c>
      <c r="B95" s="258">
        <v>45901</v>
      </c>
      <c r="C95" s="259" t="str">
        <f>IF(E95="-",VLOOKUP(F95,'Plan comptable'!$A:$C,2,FALSE),VLOOKUP(E95,Tiers!A:B,2,FALSE))</f>
        <v>6185.</v>
      </c>
      <c r="D95" s="259">
        <f>VLOOKUP(C95,'Plan comptable'!$B:$D,3,FALSE)</f>
        <v>52</v>
      </c>
      <c r="E95" s="260" t="s">
        <v>1907</v>
      </c>
      <c r="F95" s="261" t="s">
        <v>2159</v>
      </c>
      <c r="G95" s="261" t="s">
        <v>2237</v>
      </c>
      <c r="H95" s="262">
        <f>7*1.5*10</f>
        <v>105</v>
      </c>
      <c r="I95" s="262"/>
      <c r="J95" s="263">
        <f t="shared" si="46"/>
        <v>105</v>
      </c>
      <c r="K95" s="270">
        <f t="shared" si="47"/>
        <v>35</v>
      </c>
      <c r="L95" s="262"/>
      <c r="M95" s="265" t="s">
        <v>2236</v>
      </c>
      <c r="N95" s="266">
        <f t="shared" ref="N95:AC96" si="48">IF($M95=N$8,$H95-$I95,"")</f>
        <v>105</v>
      </c>
      <c r="O95" s="266" t="str">
        <f t="shared" si="48"/>
        <v/>
      </c>
      <c r="P95" s="266" t="str">
        <f t="shared" si="48"/>
        <v/>
      </c>
      <c r="Q95" s="266" t="str">
        <f t="shared" si="48"/>
        <v/>
      </c>
      <c r="R95" s="266" t="str">
        <f t="shared" si="48"/>
        <v/>
      </c>
      <c r="S95" s="267" t="str">
        <f t="shared" si="48"/>
        <v/>
      </c>
      <c r="T95" s="268" t="str">
        <f t="shared" si="48"/>
        <v/>
      </c>
      <c r="U95" s="266" t="str">
        <f t="shared" si="48"/>
        <v/>
      </c>
      <c r="V95" s="266" t="str">
        <f t="shared" si="48"/>
        <v/>
      </c>
      <c r="W95" s="266" t="str">
        <f t="shared" si="48"/>
        <v/>
      </c>
      <c r="X95" s="266" t="str">
        <f t="shared" si="48"/>
        <v/>
      </c>
      <c r="Y95" s="266" t="str">
        <f t="shared" si="48"/>
        <v/>
      </c>
      <c r="Z95" s="266" t="str">
        <f t="shared" si="48"/>
        <v/>
      </c>
      <c r="AA95" s="266" t="str">
        <f t="shared" si="48"/>
        <v/>
      </c>
      <c r="AB95" s="266" t="str">
        <f t="shared" si="48"/>
        <v/>
      </c>
      <c r="AC95" s="266" t="str">
        <f t="shared" si="48"/>
        <v/>
      </c>
      <c r="AD95" s="266">
        <f>H95-I95</f>
        <v>105</v>
      </c>
      <c r="AE95" s="266">
        <f>SUMPRODUCT(N$7:AD$7,N95:AD95)</f>
        <v>105</v>
      </c>
    </row>
    <row r="96" spans="1:31" s="269" customFormat="1" x14ac:dyDescent="0.25">
      <c r="A96" s="141">
        <v>86</v>
      </c>
      <c r="B96" s="258">
        <v>45901</v>
      </c>
      <c r="C96" s="259" t="str">
        <f>IF(E96="-",VLOOKUP(F96,'Plan comptable'!$A:$C,2,FALSE),VLOOKUP(E96,Tiers!A:B,2,FALSE))</f>
        <v>5121.</v>
      </c>
      <c r="D96" s="259">
        <f>VLOOKUP(C96,'Plan comptable'!$B:$D,3,FALSE)</f>
        <v>15</v>
      </c>
      <c r="E96" s="260" t="s">
        <v>1907</v>
      </c>
      <c r="F96" s="261" t="s">
        <v>2167</v>
      </c>
      <c r="G96" s="261" t="s">
        <v>2237</v>
      </c>
      <c r="H96" s="262"/>
      <c r="I96" s="262">
        <v>105</v>
      </c>
      <c r="J96" s="263">
        <f t="shared" si="46"/>
        <v>0</v>
      </c>
      <c r="K96" s="270">
        <f t="shared" si="47"/>
        <v>35</v>
      </c>
      <c r="L96" s="262"/>
      <c r="M96" s="265" t="s">
        <v>2236</v>
      </c>
      <c r="N96" s="266">
        <f t="shared" si="48"/>
        <v>-105</v>
      </c>
      <c r="O96" s="266" t="str">
        <f t="shared" si="48"/>
        <v/>
      </c>
      <c r="P96" s="266" t="str">
        <f t="shared" si="48"/>
        <v/>
      </c>
      <c r="Q96" s="266" t="str">
        <f t="shared" si="48"/>
        <v/>
      </c>
      <c r="R96" s="266" t="str">
        <f t="shared" si="48"/>
        <v/>
      </c>
      <c r="S96" s="267" t="str">
        <f t="shared" si="48"/>
        <v/>
      </c>
      <c r="T96" s="268" t="str">
        <f t="shared" si="48"/>
        <v/>
      </c>
      <c r="U96" s="266" t="str">
        <f t="shared" si="48"/>
        <v/>
      </c>
      <c r="V96" s="266" t="str">
        <f t="shared" si="48"/>
        <v/>
      </c>
      <c r="W96" s="266" t="str">
        <f t="shared" si="48"/>
        <v/>
      </c>
      <c r="X96" s="266" t="str">
        <f t="shared" si="48"/>
        <v/>
      </c>
      <c r="Y96" s="266" t="str">
        <f t="shared" si="48"/>
        <v/>
      </c>
      <c r="Z96" s="266" t="str">
        <f t="shared" si="48"/>
        <v/>
      </c>
      <c r="AA96" s="266" t="str">
        <f t="shared" si="48"/>
        <v/>
      </c>
      <c r="AB96" s="266" t="str">
        <f t="shared" si="48"/>
        <v/>
      </c>
      <c r="AC96" s="266" t="str">
        <f t="shared" si="48"/>
        <v/>
      </c>
      <c r="AD96" s="266">
        <f>H96-I96</f>
        <v>-105</v>
      </c>
      <c r="AE96" s="266">
        <f>SUMPRODUCT(N$7:AD$7,N96:AD96)</f>
        <v>-105</v>
      </c>
    </row>
    <row r="97" spans="1:31" s="269" customFormat="1" x14ac:dyDescent="0.25">
      <c r="A97" s="141">
        <v>87</v>
      </c>
      <c r="B97" s="258">
        <v>45901</v>
      </c>
      <c r="C97" s="259" t="str">
        <f>IF(E97="-",VLOOKUP(F97,'Plan comptable'!$A:$C,2,FALSE),VLOOKUP(E97,Tiers!A:B,2,FALSE))</f>
        <v>741.</v>
      </c>
      <c r="D97" s="259">
        <f>VLOOKUP(C97,'Plan comptable'!$B:$D,3,FALSE)</f>
        <v>82</v>
      </c>
      <c r="E97" s="260" t="s">
        <v>1907</v>
      </c>
      <c r="F97" s="261" t="s">
        <v>2229</v>
      </c>
      <c r="G97" s="261" t="s">
        <v>2238</v>
      </c>
      <c r="H97" s="262"/>
      <c r="I97" s="262">
        <v>100</v>
      </c>
      <c r="J97" s="263">
        <f t="shared" si="46"/>
        <v>-100</v>
      </c>
      <c r="K97" s="264">
        <f t="shared" si="47"/>
        <v>36</v>
      </c>
      <c r="L97" s="262"/>
      <c r="M97" s="265" t="s">
        <v>2236</v>
      </c>
      <c r="N97" s="266">
        <f t="shared" si="43"/>
        <v>-100</v>
      </c>
      <c r="O97" s="266" t="str">
        <f t="shared" si="43"/>
        <v/>
      </c>
      <c r="P97" s="266" t="str">
        <f t="shared" si="43"/>
        <v/>
      </c>
      <c r="Q97" s="266" t="str">
        <f t="shared" si="43"/>
        <v/>
      </c>
      <c r="R97" s="266" t="str">
        <f t="shared" si="43"/>
        <v/>
      </c>
      <c r="S97" s="267" t="str">
        <f t="shared" si="43"/>
        <v/>
      </c>
      <c r="T97" s="268" t="str">
        <f t="shared" si="43"/>
        <v/>
      </c>
      <c r="U97" s="266" t="str">
        <f t="shared" si="43"/>
        <v/>
      </c>
      <c r="V97" s="266" t="str">
        <f t="shared" si="43"/>
        <v/>
      </c>
      <c r="W97" s="266" t="str">
        <f t="shared" si="43"/>
        <v/>
      </c>
      <c r="X97" s="266" t="str">
        <f t="shared" si="43"/>
        <v/>
      </c>
      <c r="Y97" s="266" t="str">
        <f t="shared" si="42"/>
        <v/>
      </c>
      <c r="Z97" s="266" t="str">
        <f t="shared" si="42"/>
        <v/>
      </c>
      <c r="AA97" s="266" t="str">
        <f t="shared" si="42"/>
        <v/>
      </c>
      <c r="AB97" s="266" t="str">
        <f t="shared" si="42"/>
        <v/>
      </c>
      <c r="AC97" s="266" t="str">
        <f t="shared" si="42"/>
        <v/>
      </c>
      <c r="AD97" s="266">
        <f t="shared" si="29"/>
        <v>-100</v>
      </c>
      <c r="AE97" s="266">
        <f t="shared" si="30"/>
        <v>-100</v>
      </c>
    </row>
    <row r="98" spans="1:31" s="269" customFormat="1" x14ac:dyDescent="0.25">
      <c r="A98" s="141">
        <v>88</v>
      </c>
      <c r="B98" s="258">
        <v>45901</v>
      </c>
      <c r="C98" s="259" t="str">
        <f>IF(E98="-",VLOOKUP(F98,'Plan comptable'!$A:$C,2,FALSE),VLOOKUP(E98,Tiers!A:B,2,FALSE))</f>
        <v>5121.</v>
      </c>
      <c r="D98" s="259">
        <f>VLOOKUP(C98,'Plan comptable'!$B:$D,3,FALSE)</f>
        <v>15</v>
      </c>
      <c r="E98" s="260" t="s">
        <v>1907</v>
      </c>
      <c r="F98" s="261" t="s">
        <v>2167</v>
      </c>
      <c r="G98" s="261" t="s">
        <v>2238</v>
      </c>
      <c r="H98" s="262">
        <v>100</v>
      </c>
      <c r="I98" s="262"/>
      <c r="J98" s="263">
        <f t="shared" si="46"/>
        <v>0</v>
      </c>
      <c r="K98" s="264">
        <f t="shared" si="47"/>
        <v>36</v>
      </c>
      <c r="L98" s="262"/>
      <c r="M98" s="265" t="s">
        <v>2236</v>
      </c>
      <c r="N98" s="266">
        <f t="shared" si="43"/>
        <v>100</v>
      </c>
      <c r="O98" s="266" t="str">
        <f t="shared" si="43"/>
        <v/>
      </c>
      <c r="P98" s="266" t="str">
        <f t="shared" si="43"/>
        <v/>
      </c>
      <c r="Q98" s="266" t="str">
        <f t="shared" si="43"/>
        <v/>
      </c>
      <c r="R98" s="266" t="str">
        <f t="shared" si="43"/>
        <v/>
      </c>
      <c r="S98" s="267" t="str">
        <f t="shared" si="43"/>
        <v/>
      </c>
      <c r="T98" s="268" t="str">
        <f t="shared" si="43"/>
        <v/>
      </c>
      <c r="U98" s="266" t="str">
        <f t="shared" si="43"/>
        <v/>
      </c>
      <c r="V98" s="266" t="str">
        <f t="shared" si="43"/>
        <v/>
      </c>
      <c r="W98" s="266" t="str">
        <f t="shared" si="43"/>
        <v/>
      </c>
      <c r="X98" s="266" t="str">
        <f t="shared" si="43"/>
        <v/>
      </c>
      <c r="Y98" s="266" t="str">
        <f t="shared" si="42"/>
        <v/>
      </c>
      <c r="Z98" s="266" t="str">
        <f t="shared" si="42"/>
        <v/>
      </c>
      <c r="AA98" s="266" t="str">
        <f t="shared" si="42"/>
        <v/>
      </c>
      <c r="AB98" s="266" t="str">
        <f t="shared" si="42"/>
        <v/>
      </c>
      <c r="AC98" s="266" t="str">
        <f t="shared" si="42"/>
        <v/>
      </c>
      <c r="AD98" s="266">
        <f t="shared" si="29"/>
        <v>100</v>
      </c>
      <c r="AE98" s="266">
        <f t="shared" si="30"/>
        <v>100</v>
      </c>
    </row>
    <row r="99" spans="1:31" s="269" customFormat="1" x14ac:dyDescent="0.25">
      <c r="A99" s="141">
        <v>89</v>
      </c>
      <c r="B99" s="258">
        <v>45901</v>
      </c>
      <c r="C99" s="259" t="str">
        <f>IF(E99="-",VLOOKUP(F99,'Plan comptable'!$A:$C,2,FALSE),VLOOKUP(E99,Tiers!A:B,2,FALSE))</f>
        <v>6185.</v>
      </c>
      <c r="D99" s="259">
        <f>VLOOKUP(C99,'Plan comptable'!$B:$D,3,FALSE)</f>
        <v>52</v>
      </c>
      <c r="E99" s="260" t="s">
        <v>1907</v>
      </c>
      <c r="F99" s="261" t="s">
        <v>2159</v>
      </c>
      <c r="G99" s="261" t="s">
        <v>2239</v>
      </c>
      <c r="H99" s="262">
        <v>10</v>
      </c>
      <c r="I99" s="262"/>
      <c r="J99" s="263">
        <f t="shared" si="46"/>
        <v>10</v>
      </c>
      <c r="K99" s="264">
        <f t="shared" si="47"/>
        <v>37</v>
      </c>
      <c r="L99" s="262"/>
      <c r="M99" s="265" t="s">
        <v>2236</v>
      </c>
      <c r="N99" s="266">
        <f t="shared" si="43"/>
        <v>10</v>
      </c>
      <c r="O99" s="266" t="str">
        <f t="shared" si="43"/>
        <v/>
      </c>
      <c r="P99" s="266" t="str">
        <f t="shared" si="43"/>
        <v/>
      </c>
      <c r="Q99" s="266" t="str">
        <f t="shared" si="43"/>
        <v/>
      </c>
      <c r="R99" s="266" t="str">
        <f t="shared" si="43"/>
        <v/>
      </c>
      <c r="S99" s="267" t="str">
        <f t="shared" si="43"/>
        <v/>
      </c>
      <c r="T99" s="268" t="str">
        <f t="shared" si="43"/>
        <v/>
      </c>
      <c r="U99" s="266" t="str">
        <f t="shared" si="43"/>
        <v/>
      </c>
      <c r="V99" s="266" t="str">
        <f t="shared" si="43"/>
        <v/>
      </c>
      <c r="W99" s="266" t="str">
        <f t="shared" si="43"/>
        <v/>
      </c>
      <c r="X99" s="266" t="str">
        <f t="shared" si="43"/>
        <v/>
      </c>
      <c r="Y99" s="266" t="str">
        <f t="shared" si="42"/>
        <v/>
      </c>
      <c r="Z99" s="266" t="str">
        <f t="shared" si="42"/>
        <v/>
      </c>
      <c r="AA99" s="266" t="str">
        <f t="shared" si="42"/>
        <v/>
      </c>
      <c r="AB99" s="266" t="str">
        <f t="shared" si="42"/>
        <v/>
      </c>
      <c r="AC99" s="266" t="str">
        <f t="shared" si="42"/>
        <v/>
      </c>
      <c r="AD99" s="266">
        <f t="shared" si="29"/>
        <v>10</v>
      </c>
      <c r="AE99" s="266">
        <f t="shared" si="30"/>
        <v>10</v>
      </c>
    </row>
    <row r="100" spans="1:31" s="269" customFormat="1" x14ac:dyDescent="0.25">
      <c r="A100" s="141">
        <v>90</v>
      </c>
      <c r="B100" s="258">
        <v>45901</v>
      </c>
      <c r="C100" s="259" t="str">
        <f>IF(E100="-",VLOOKUP(F100,'Plan comptable'!$A:$C,2,FALSE),VLOOKUP(E100,Tiers!A:B,2,FALSE))</f>
        <v>5121.</v>
      </c>
      <c r="D100" s="259">
        <f>VLOOKUP(C100,'Plan comptable'!$B:$D,3,FALSE)</f>
        <v>15</v>
      </c>
      <c r="E100" s="260" t="s">
        <v>1907</v>
      </c>
      <c r="F100" s="261" t="s">
        <v>2167</v>
      </c>
      <c r="G100" s="261" t="s">
        <v>2239</v>
      </c>
      <c r="H100" s="262"/>
      <c r="I100" s="262">
        <v>10</v>
      </c>
      <c r="J100" s="263">
        <f t="shared" si="46"/>
        <v>0</v>
      </c>
      <c r="K100" s="264">
        <f t="shared" si="47"/>
        <v>37</v>
      </c>
      <c r="L100" s="262"/>
      <c r="M100" s="265" t="s">
        <v>2236</v>
      </c>
      <c r="N100" s="266">
        <f t="shared" si="43"/>
        <v>-10</v>
      </c>
      <c r="O100" s="266" t="str">
        <f t="shared" si="43"/>
        <v/>
      </c>
      <c r="P100" s="266" t="str">
        <f t="shared" si="43"/>
        <v/>
      </c>
      <c r="Q100" s="266" t="str">
        <f t="shared" si="43"/>
        <v/>
      </c>
      <c r="R100" s="266" t="str">
        <f t="shared" si="43"/>
        <v/>
      </c>
      <c r="S100" s="267" t="str">
        <f t="shared" si="43"/>
        <v/>
      </c>
      <c r="T100" s="268" t="str">
        <f t="shared" si="43"/>
        <v/>
      </c>
      <c r="U100" s="266" t="str">
        <f t="shared" si="43"/>
        <v/>
      </c>
      <c r="V100" s="266" t="str">
        <f t="shared" si="43"/>
        <v/>
      </c>
      <c r="W100" s="266" t="str">
        <f t="shared" si="43"/>
        <v/>
      </c>
      <c r="X100" s="266" t="str">
        <f t="shared" si="43"/>
        <v/>
      </c>
      <c r="Y100" s="266" t="str">
        <f t="shared" si="42"/>
        <v/>
      </c>
      <c r="Z100" s="266" t="str">
        <f t="shared" si="42"/>
        <v/>
      </c>
      <c r="AA100" s="266" t="str">
        <f t="shared" si="42"/>
        <v/>
      </c>
      <c r="AB100" s="266" t="str">
        <f t="shared" si="42"/>
        <v/>
      </c>
      <c r="AC100" s="266" t="str">
        <f t="shared" si="42"/>
        <v/>
      </c>
      <c r="AD100" s="266">
        <f t="shared" si="29"/>
        <v>-10</v>
      </c>
      <c r="AE100" s="266">
        <f t="shared" si="30"/>
        <v>-10</v>
      </c>
    </row>
    <row r="101" spans="1:31" x14ac:dyDescent="0.25">
      <c r="A101" s="141">
        <v>91</v>
      </c>
      <c r="B101" s="98"/>
      <c r="C101" s="117" t="str">
        <f>IF(E101="-",VLOOKUP(F101,'Plan comptable'!$A:$C,2,FALSE),VLOOKUP(E101,Tiers!A:B,2,FALSE))</f>
        <v>-</v>
      </c>
      <c r="D101" s="117">
        <f>VLOOKUP(C101,'Plan comptable'!$B:$D,3,FALSE)</f>
        <v>0</v>
      </c>
      <c r="E101" s="138" t="s">
        <v>1907</v>
      </c>
      <c r="F101" s="99" t="s">
        <v>1907</v>
      </c>
      <c r="G101" s="99"/>
      <c r="H101" s="100"/>
      <c r="I101" s="100"/>
      <c r="J101" s="122"/>
      <c r="K101" s="123"/>
      <c r="L101" s="96"/>
      <c r="M101" s="97" t="s">
        <v>1907</v>
      </c>
      <c r="N101" s="132" t="str">
        <f t="shared" ref="N101:AC101" si="49">IF($M101=N$8,$H101-$I101,"")</f>
        <v/>
      </c>
      <c r="O101" s="132" t="str">
        <f t="shared" si="49"/>
        <v/>
      </c>
      <c r="P101" s="132" t="str">
        <f t="shared" si="49"/>
        <v/>
      </c>
      <c r="Q101" s="132" t="str">
        <f t="shared" si="49"/>
        <v/>
      </c>
      <c r="R101" s="132" t="str">
        <f t="shared" si="49"/>
        <v/>
      </c>
      <c r="S101" s="133" t="str">
        <f t="shared" si="49"/>
        <v/>
      </c>
      <c r="T101" s="134" t="str">
        <f t="shared" si="49"/>
        <v/>
      </c>
      <c r="U101" s="132" t="str">
        <f t="shared" si="49"/>
        <v/>
      </c>
      <c r="V101" s="132" t="str">
        <f t="shared" si="49"/>
        <v/>
      </c>
      <c r="W101" s="132" t="str">
        <f t="shared" si="49"/>
        <v/>
      </c>
      <c r="X101" s="132" t="str">
        <f t="shared" si="49"/>
        <v/>
      </c>
      <c r="Y101" s="132" t="str">
        <f t="shared" si="49"/>
        <v/>
      </c>
      <c r="Z101" s="132" t="str">
        <f t="shared" si="49"/>
        <v/>
      </c>
      <c r="AA101" s="132" t="str">
        <f t="shared" si="49"/>
        <v/>
      </c>
      <c r="AB101" s="132" t="str">
        <f t="shared" si="49"/>
        <v/>
      </c>
      <c r="AC101" s="132" t="str">
        <f t="shared" si="49"/>
        <v/>
      </c>
      <c r="AD101" s="132">
        <f>H101-I101</f>
        <v>0</v>
      </c>
      <c r="AE101" s="132">
        <f>SUMPRODUCT(N$7:AD$7,N101:AD101)</f>
        <v>0</v>
      </c>
    </row>
    <row r="102" spans="1:31" s="106" customFormat="1" ht="15.75" thickBot="1" x14ac:dyDescent="0.3">
      <c r="B102" s="101" t="s">
        <v>2037</v>
      </c>
      <c r="C102" s="118"/>
      <c r="D102" s="118"/>
      <c r="E102" s="143"/>
      <c r="F102" s="102"/>
      <c r="G102" s="102"/>
      <c r="H102" s="103">
        <f>SUM(H16:H101)</f>
        <v>71575</v>
      </c>
      <c r="I102" s="103">
        <f>SUM(I16:I101)</f>
        <v>71575</v>
      </c>
      <c r="J102" s="124"/>
      <c r="K102" s="125"/>
      <c r="L102" s="104"/>
      <c r="M102" s="105" t="s">
        <v>2036</v>
      </c>
      <c r="N102" s="135">
        <f t="shared" ref="N102:AE102" si="50">SUM(N16:N101)</f>
        <v>0</v>
      </c>
      <c r="O102" s="124">
        <f t="shared" si="50"/>
        <v>0</v>
      </c>
      <c r="P102" s="124">
        <f t="shared" si="50"/>
        <v>0</v>
      </c>
      <c r="Q102" s="124">
        <f t="shared" si="50"/>
        <v>0</v>
      </c>
      <c r="R102" s="124">
        <f t="shared" si="50"/>
        <v>0</v>
      </c>
      <c r="S102" s="136">
        <f t="shared" si="50"/>
        <v>0</v>
      </c>
      <c r="T102" s="137">
        <f t="shared" si="50"/>
        <v>0</v>
      </c>
      <c r="U102" s="124">
        <f t="shared" si="50"/>
        <v>0</v>
      </c>
      <c r="V102" s="124">
        <f t="shared" si="50"/>
        <v>0</v>
      </c>
      <c r="W102" s="124">
        <f t="shared" si="50"/>
        <v>0</v>
      </c>
      <c r="X102" s="124">
        <f t="shared" si="50"/>
        <v>0</v>
      </c>
      <c r="Y102" s="124">
        <f t="shared" si="50"/>
        <v>0</v>
      </c>
      <c r="Z102" s="124">
        <f t="shared" si="50"/>
        <v>0</v>
      </c>
      <c r="AA102" s="124">
        <f t="shared" si="50"/>
        <v>0</v>
      </c>
      <c r="AB102" s="124">
        <f t="shared" si="50"/>
        <v>0</v>
      </c>
      <c r="AC102" s="124">
        <f t="shared" si="50"/>
        <v>0</v>
      </c>
      <c r="AD102" s="124">
        <f t="shared" si="50"/>
        <v>0</v>
      </c>
      <c r="AE102" s="124">
        <f t="shared" si="50"/>
        <v>0</v>
      </c>
    </row>
    <row r="103" spans="1:31" ht="15.75" thickTop="1" x14ac:dyDescent="0.25"/>
    <row r="104" spans="1:31" s="113" customFormat="1" ht="12.75" thickBot="1" x14ac:dyDescent="0.25">
      <c r="B104" s="108" t="s">
        <v>2035</v>
      </c>
      <c r="C104" s="119"/>
      <c r="D104" s="119"/>
      <c r="E104" s="144"/>
      <c r="F104" s="109"/>
      <c r="G104" s="109"/>
      <c r="H104" s="110">
        <f>SUBTOTAL(9,H8:H101)</f>
        <v>73951.27</v>
      </c>
      <c r="I104" s="110">
        <f>SUBTOTAL(9,I8:I101)</f>
        <v>73951.27</v>
      </c>
      <c r="J104" s="126"/>
      <c r="K104" s="127"/>
      <c r="L104" s="111"/>
      <c r="M104" s="112"/>
      <c r="N104" s="126">
        <f t="shared" ref="N104:AE104" si="51">SUBTOTAL(9,N8:N101)</f>
        <v>0</v>
      </c>
      <c r="O104" s="126">
        <f t="shared" si="51"/>
        <v>0</v>
      </c>
      <c r="P104" s="126">
        <f t="shared" si="51"/>
        <v>0</v>
      </c>
      <c r="Q104" s="126">
        <f t="shared" si="51"/>
        <v>0</v>
      </c>
      <c r="R104" s="126">
        <f t="shared" si="51"/>
        <v>0</v>
      </c>
      <c r="S104" s="126">
        <f t="shared" si="51"/>
        <v>0</v>
      </c>
      <c r="T104" s="126">
        <f t="shared" si="51"/>
        <v>0</v>
      </c>
      <c r="U104" s="126">
        <f t="shared" si="51"/>
        <v>0</v>
      </c>
      <c r="V104" s="126">
        <f t="shared" si="51"/>
        <v>4.5474735088646412E-13</v>
      </c>
      <c r="W104" s="126">
        <f t="shared" si="51"/>
        <v>0</v>
      </c>
      <c r="X104" s="126">
        <f t="shared" si="51"/>
        <v>0</v>
      </c>
      <c r="Y104" s="126">
        <f t="shared" si="51"/>
        <v>0</v>
      </c>
      <c r="Z104" s="126">
        <f t="shared" si="51"/>
        <v>0</v>
      </c>
      <c r="AA104" s="126">
        <f t="shared" si="51"/>
        <v>0</v>
      </c>
      <c r="AB104" s="126">
        <f t="shared" si="51"/>
        <v>0</v>
      </c>
      <c r="AC104" s="126">
        <f t="shared" si="51"/>
        <v>0</v>
      </c>
      <c r="AD104" s="126">
        <f t="shared" si="51"/>
        <v>0</v>
      </c>
      <c r="AE104" s="126">
        <f t="shared" si="51"/>
        <v>0</v>
      </c>
    </row>
    <row r="105" spans="1:31" ht="15.75" thickTop="1" x14ac:dyDescent="0.25">
      <c r="F105" s="114"/>
      <c r="G105" s="114" t="s">
        <v>2038</v>
      </c>
      <c r="H105" s="91">
        <f>IF(H104&gt;I104,H104-I104,0)</f>
        <v>0</v>
      </c>
      <c r="I105" s="91">
        <f>IF(I104&gt;H104,I104-H104,0)</f>
        <v>0</v>
      </c>
    </row>
    <row r="106" spans="1:31" x14ac:dyDescent="0.25">
      <c r="H106" s="277" t="str">
        <f>+IF(SUM(H105:I105)=0,"Soldé","")</f>
        <v>Soldé</v>
      </c>
      <c r="I106" s="277"/>
      <c r="J106" s="128"/>
    </row>
  </sheetData>
  <sheetProtection formatCells="0" formatColumns="0" formatRows="0"/>
  <autoFilter ref="B8:AI102" xr:uid="{00000000-0001-0000-0000-000000000000}">
    <sortState xmlns:xlrd2="http://schemas.microsoft.com/office/spreadsheetml/2017/richdata2" ref="B81:AE85">
      <sortCondition ref="F8:F102"/>
    </sortState>
  </autoFilter>
  <sortState xmlns:xlrd2="http://schemas.microsoft.com/office/spreadsheetml/2017/richdata2" ref="B9:AE101">
    <sortCondition descending="1" ref="M16:M101"/>
    <sortCondition ref="B16:B101"/>
  </sortState>
  <mergeCells count="1">
    <mergeCell ref="H106:I106"/>
  </mergeCells>
  <phoneticPr fontId="17" type="noConversion"/>
  <conditionalFormatting sqref="G9:AE62 K63:AC67 M63:M78 G79:AE88 B89:AE100 B9:F88 G63:J76 AD63:AE76 K68:L76 N68:AC76 G77:L78 N77:AE78 L101 N101:AE101">
    <cfRule type="expression" dxfId="1" priority="6">
      <formula>ISEVEN($K9)</formula>
    </cfRule>
  </conditionalFormatting>
  <conditionalFormatting sqref="M1:M1048576">
    <cfRule type="containsText" dxfId="0" priority="4" operator="containsText" text="annuel">
      <formula>NOT(ISERROR(SEARCH("annuel",M1)))</formula>
    </cfRule>
  </conditionalFormatting>
  <pageMargins left="0.11811023622047245" right="0.15748031496062992" top="0.19685039370078741" bottom="0.27559055118110237" header="0.15748031496062992" footer="0.11811023622047245"/>
  <pageSetup paperSize="9" scale="75" orientation="portrait" r:id="rId1"/>
  <headerFooter>
    <oddFooter>&amp;L&amp;D&amp;C&amp;A&amp;R&amp;P/&amp;N</oddFooter>
  </headerFooter>
  <colBreaks count="1" manualBreakCount="1">
    <brk id="12"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Activité!$A$5:$A$21</xm:f>
          </x14:formula1>
          <xm:sqref>M9:M101</xm:sqref>
        </x14:dataValidation>
        <x14:dataValidation type="list" allowBlank="1" showInputMessage="1" showErrorMessage="1" xr:uid="{00000000-0002-0000-0000-000006000000}">
          <x14:formula1>
            <xm:f>'Plan comptable'!$A$2:$A$159</xm:f>
          </x14:formula1>
          <xm:sqref>F9:F101</xm:sqref>
        </x14:dataValidation>
        <x14:dataValidation type="list" allowBlank="1" showInputMessage="1" showErrorMessage="1" xr:uid="{00000000-0002-0000-0000-000002000000}">
          <x14:formula1>
            <xm:f>Tiers!$A$6:$A$79</xm:f>
          </x14:formula1>
          <xm:sqref>E9:E101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3"/>
  <sheetViews>
    <sheetView zoomScaleNormal="100" workbookViewId="0">
      <pane ySplit="7" topLeftCell="A8" activePane="bottomLeft" state="frozen"/>
      <selection pane="bottomLeft"/>
    </sheetView>
  </sheetViews>
  <sheetFormatPr baseColWidth="10" defaultRowHeight="15" outlineLevelRow="1" outlineLevelCol="1" x14ac:dyDescent="0.25"/>
  <cols>
    <col min="1" max="1" width="4" customWidth="1"/>
    <col min="4" max="4" width="11.42578125" customWidth="1"/>
    <col min="5" max="6" width="6.42578125" style="78" hidden="1" customWidth="1" outlineLevel="1"/>
    <col min="7" max="7" width="14.7109375" style="29" customWidth="1" collapsed="1"/>
    <col min="8" max="10" width="14.7109375" style="29" customWidth="1"/>
    <col min="11" max="11" width="1.42578125" customWidth="1"/>
    <col min="12" max="12" width="4" customWidth="1"/>
    <col min="16" max="16" width="11.42578125" style="78" hidden="1" customWidth="1" outlineLevel="1"/>
    <col min="17" max="17" width="14.7109375" style="29" customWidth="1" collapsed="1"/>
    <col min="18" max="18" width="14.7109375" style="29" customWidth="1"/>
  </cols>
  <sheetData>
    <row r="1" spans="1:20" ht="18.75" x14ac:dyDescent="0.3">
      <c r="S1" s="155" t="s">
        <v>1907</v>
      </c>
      <c r="T1" s="275" t="s">
        <v>2265</v>
      </c>
    </row>
    <row r="3" spans="1:20" ht="23.25" x14ac:dyDescent="0.35">
      <c r="I3" s="153" t="str">
        <f>IF(S1="-","Bilan prévisionnel de l'association",+CONCATENATE("Bilan prévisionnel activité ",S1))</f>
        <v>Bilan prévisionnel de l'association</v>
      </c>
      <c r="J3" s="152" t="str">
        <f>+'Détail des budgets (écritures)'!J3</f>
        <v>du 18/09/2024 au 17/09/2025</v>
      </c>
      <c r="K3" s="151"/>
      <c r="L3" s="151"/>
      <c r="M3" s="151"/>
    </row>
    <row r="6" spans="1:20" x14ac:dyDescent="0.25">
      <c r="A6" s="287" t="s">
        <v>2134</v>
      </c>
      <c r="B6" s="287"/>
      <c r="C6" s="287"/>
      <c r="D6" s="287"/>
      <c r="E6" s="287"/>
      <c r="F6" s="287"/>
      <c r="G6" s="288" t="s">
        <v>1905</v>
      </c>
      <c r="H6" s="288"/>
      <c r="I6" s="288"/>
      <c r="J6" s="32" t="s">
        <v>1906</v>
      </c>
      <c r="L6" s="287" t="s">
        <v>2135</v>
      </c>
      <c r="M6" s="287"/>
      <c r="N6" s="287"/>
      <c r="O6" s="287"/>
      <c r="P6" s="287"/>
      <c r="Q6" s="278" t="s">
        <v>1905</v>
      </c>
      <c r="R6" s="278" t="s">
        <v>1906</v>
      </c>
    </row>
    <row r="7" spans="1:20" ht="24" x14ac:dyDescent="0.25">
      <c r="A7" s="287"/>
      <c r="B7" s="287"/>
      <c r="C7" s="287"/>
      <c r="D7" s="287"/>
      <c r="E7" s="287"/>
      <c r="F7" s="287"/>
      <c r="G7" s="33" t="s">
        <v>1912</v>
      </c>
      <c r="H7" s="34" t="s">
        <v>2004</v>
      </c>
      <c r="I7" s="33" t="s">
        <v>1913</v>
      </c>
      <c r="J7" s="33" t="s">
        <v>1913</v>
      </c>
      <c r="L7" s="287"/>
      <c r="M7" s="287"/>
      <c r="N7" s="287"/>
      <c r="O7" s="287"/>
      <c r="P7" s="287"/>
      <c r="Q7" s="278"/>
      <c r="R7" s="278"/>
    </row>
    <row r="8" spans="1:20" x14ac:dyDescent="0.25">
      <c r="A8" s="279" t="s">
        <v>2000</v>
      </c>
      <c r="B8" s="280"/>
      <c r="C8" s="280"/>
      <c r="D8" s="280"/>
      <c r="E8" s="280"/>
      <c r="F8" s="280"/>
      <c r="G8" s="30"/>
      <c r="H8" s="30"/>
      <c r="I8" s="30"/>
      <c r="J8" s="30"/>
      <c r="L8" s="281" t="s">
        <v>1999</v>
      </c>
      <c r="M8" s="282"/>
      <c r="N8" s="282"/>
      <c r="O8" s="282"/>
      <c r="P8" s="282"/>
      <c r="Q8" s="30"/>
      <c r="R8" s="30"/>
    </row>
    <row r="9" spans="1:20" x14ac:dyDescent="0.25">
      <c r="A9" s="11" t="s">
        <v>1914</v>
      </c>
      <c r="G9" s="38">
        <f>SUM(G10:G10)</f>
        <v>0</v>
      </c>
      <c r="H9" s="38">
        <f>SUM(H10:H10)</f>
        <v>0</v>
      </c>
      <c r="I9" s="38">
        <f>SUM(I10:I10)</f>
        <v>0</v>
      </c>
      <c r="J9" s="38">
        <f>SUM(J10:J10)</f>
        <v>0</v>
      </c>
      <c r="L9" s="11" t="s">
        <v>4</v>
      </c>
      <c r="P9" s="78">
        <v>32</v>
      </c>
      <c r="Q9" s="31">
        <f>-SUMIF('Détail des budgets (écritures)'!$D:$D,'Bilan prévisionnel'!P9,'Détail des budgets (écritures)'!$AE:$AE)</f>
        <v>100</v>
      </c>
      <c r="R9" s="31">
        <v>0</v>
      </c>
    </row>
    <row r="10" spans="1:20" outlineLevel="1" x14ac:dyDescent="0.25">
      <c r="A10" s="13"/>
      <c r="B10" t="s">
        <v>1001</v>
      </c>
      <c r="E10" s="78">
        <v>2</v>
      </c>
      <c r="F10" s="78">
        <v>19</v>
      </c>
      <c r="G10" s="31">
        <f>SUMIF('Détail des budgets (écritures)'!$D:$D,'Bilan prévisionnel'!E10,'Détail des budgets (écritures)'!$AE:$AE)</f>
        <v>0</v>
      </c>
      <c r="H10" s="31">
        <f>-SUMIF('Détail des budgets (écritures)'!$D:$D,'Bilan prévisionnel'!F10,'Détail des budgets (écritures)'!$AE:$AE)</f>
        <v>0</v>
      </c>
      <c r="I10" s="31">
        <f>+G10-H10</f>
        <v>0</v>
      </c>
      <c r="J10" s="31">
        <v>0</v>
      </c>
      <c r="L10" s="11" t="s">
        <v>12</v>
      </c>
      <c r="P10" s="78">
        <v>43</v>
      </c>
      <c r="Q10" s="31">
        <f>-SUMIF('Détail des budgets (écritures)'!$D:$D,'Bilan prévisionnel'!P10,'Détail des budgets (écritures)'!$AE:$AE)</f>
        <v>0</v>
      </c>
      <c r="R10" s="31">
        <v>0</v>
      </c>
    </row>
    <row r="11" spans="1:20" outlineLevel="1" x14ac:dyDescent="0.25">
      <c r="A11" s="11" t="s">
        <v>1915</v>
      </c>
      <c r="G11" s="38">
        <f>SUM(G12:G15)</f>
        <v>0</v>
      </c>
      <c r="H11" s="38">
        <f>SUM(H12:H15)</f>
        <v>0</v>
      </c>
      <c r="I11" s="38">
        <f>SUM(I12:I15)</f>
        <v>0</v>
      </c>
      <c r="J11" s="38">
        <f>SUM(J12:J15)</f>
        <v>0</v>
      </c>
      <c r="L11" s="11" t="s">
        <v>2002</v>
      </c>
      <c r="P11" s="78">
        <v>33</v>
      </c>
      <c r="Q11" s="31">
        <f>-SUMIF('Détail des budgets (écritures)'!$D:$D,'Bilan prévisionnel'!P11,'Détail des budgets (écritures)'!$AE:$AE)</f>
        <v>2223.2699999999995</v>
      </c>
      <c r="R11" s="31">
        <v>0</v>
      </c>
    </row>
    <row r="12" spans="1:20" x14ac:dyDescent="0.25">
      <c r="A12" s="13"/>
      <c r="B12" t="s">
        <v>2179</v>
      </c>
      <c r="E12" s="78">
        <v>4</v>
      </c>
      <c r="F12" s="78">
        <v>21</v>
      </c>
      <c r="G12" s="31">
        <f>SUMIF('Détail des budgets (écritures)'!$D:$D,'Bilan prévisionnel'!E12,'Détail des budgets (écritures)'!$AE:$AE)</f>
        <v>0</v>
      </c>
      <c r="H12" s="31">
        <f>-SUMIF('Détail des budgets (écritures)'!$D:$D,'Bilan prévisionnel'!F12,'Détail des budgets (écritures)'!$AE:$AE)</f>
        <v>0</v>
      </c>
      <c r="I12" s="31">
        <f t="shared" ref="I12:I15" si="0">+G12-H12</f>
        <v>0</v>
      </c>
      <c r="J12" s="31">
        <v>0</v>
      </c>
      <c r="L12" s="11" t="s">
        <v>2003</v>
      </c>
      <c r="P12" s="78">
        <v>34</v>
      </c>
      <c r="Q12" s="31">
        <f>-'Résultat prévisionnel'!K21+'Résultat prévisionnel'!E21</f>
        <v>-428</v>
      </c>
      <c r="R12" s="31">
        <v>0</v>
      </c>
    </row>
    <row r="13" spans="1:20" outlineLevel="1" x14ac:dyDescent="0.25">
      <c r="A13" s="13"/>
      <c r="B13" t="s">
        <v>183</v>
      </c>
      <c r="E13" s="78">
        <v>5</v>
      </c>
      <c r="F13" s="78">
        <v>22</v>
      </c>
      <c r="G13" s="31">
        <f>SUMIF('Détail des budgets (écritures)'!$D:$D,'Bilan prévisionnel'!E13,'Détail des budgets (écritures)'!$AE:$AE)</f>
        <v>0</v>
      </c>
      <c r="H13" s="31">
        <f>-SUMIF('Détail des budgets (écritures)'!$D:$D,'Bilan prévisionnel'!F13,'Détail des budgets (écritures)'!$AE:$AE)</f>
        <v>0</v>
      </c>
      <c r="I13" s="31">
        <f t="shared" si="0"/>
        <v>0</v>
      </c>
      <c r="J13" s="31">
        <v>0</v>
      </c>
      <c r="L13" s="13" t="s">
        <v>2105</v>
      </c>
      <c r="P13" s="78">
        <v>35</v>
      </c>
      <c r="Q13" s="31">
        <f>-SUMIF('Détail des budgets (écritures)'!$D:$D,'Bilan prévisionnel'!P13,'Détail des budgets (écritures)'!$AE:$AE)</f>
        <v>0</v>
      </c>
      <c r="R13" s="31">
        <v>0</v>
      </c>
    </row>
    <row r="14" spans="1:20" outlineLevel="1" x14ac:dyDescent="0.25">
      <c r="A14" s="13"/>
      <c r="B14" t="s">
        <v>1992</v>
      </c>
      <c r="E14" s="78">
        <v>6</v>
      </c>
      <c r="F14" s="78">
        <v>23</v>
      </c>
      <c r="G14" s="31">
        <f>SUMIF('Détail des budgets (écritures)'!$D:$D,'Bilan prévisionnel'!E14,'Détail des budgets (écritures)'!$AE:$AE)</f>
        <v>0</v>
      </c>
      <c r="H14" s="31">
        <f>-SUMIF('Détail des budgets (écritures)'!$D:$D,'Bilan prévisionnel'!F14,'Détail des budgets (écritures)'!$AE:$AE)</f>
        <v>0</v>
      </c>
      <c r="I14" s="31">
        <f t="shared" si="0"/>
        <v>0</v>
      </c>
      <c r="J14" s="31">
        <v>0</v>
      </c>
      <c r="L14" s="13"/>
      <c r="O14" s="41" t="s">
        <v>1916</v>
      </c>
      <c r="P14" s="79"/>
      <c r="Q14" s="39">
        <f>SUM(Q9:Q12)</f>
        <v>1895.2699999999995</v>
      </c>
      <c r="R14" s="39">
        <f>SUM(R9:R13)</f>
        <v>0</v>
      </c>
    </row>
    <row r="15" spans="1:20" outlineLevel="1" x14ac:dyDescent="0.25">
      <c r="A15" s="13"/>
      <c r="B15" t="s">
        <v>1993</v>
      </c>
      <c r="E15" s="78">
        <v>7</v>
      </c>
      <c r="F15" s="78">
        <v>24</v>
      </c>
      <c r="G15" s="31">
        <f>SUMIF('Détail des budgets (écritures)'!$D:$D,'Bilan prévisionnel'!E15,'Détail des budgets (écritures)'!$AE:$AE)</f>
        <v>0</v>
      </c>
      <c r="H15" s="31">
        <f>-SUMIF('Détail des budgets (écritures)'!$D:$D,'Bilan prévisionnel'!F15,'Détail des budgets (écritures)'!$AE:$AE)</f>
        <v>0</v>
      </c>
      <c r="I15" s="31">
        <f t="shared" si="0"/>
        <v>0</v>
      </c>
      <c r="J15" s="31">
        <v>0</v>
      </c>
      <c r="L15" s="13"/>
      <c r="Q15" s="31"/>
      <c r="R15" s="31"/>
    </row>
    <row r="16" spans="1:20" outlineLevel="1" x14ac:dyDescent="0.25">
      <c r="A16" s="11" t="s">
        <v>2001</v>
      </c>
      <c r="G16" s="38">
        <f>SUM(G17:G17)</f>
        <v>0</v>
      </c>
      <c r="H16" s="38">
        <f>SUM(H17:H17)</f>
        <v>0</v>
      </c>
      <c r="I16" s="38">
        <f>SUM(I17:I17)</f>
        <v>0</v>
      </c>
      <c r="J16" s="38">
        <f>SUM(J17:J17)</f>
        <v>0</v>
      </c>
      <c r="L16" s="11" t="s">
        <v>66</v>
      </c>
      <c r="P16" s="78">
        <v>36</v>
      </c>
      <c r="Q16" s="31">
        <f>-SUMIF('Détail des budgets (écritures)'!$D:$D,'Bilan prévisionnel'!P16,'Détail des budgets (écritures)'!$AE:$AE)</f>
        <v>0</v>
      </c>
      <c r="R16" s="31">
        <v>0</v>
      </c>
    </row>
    <row r="17" spans="1:18" outlineLevel="1" x14ac:dyDescent="0.25">
      <c r="A17" s="13"/>
      <c r="B17" t="s">
        <v>1001</v>
      </c>
      <c r="E17" s="78">
        <v>11</v>
      </c>
      <c r="F17" s="78">
        <v>28</v>
      </c>
      <c r="G17" s="31">
        <f>SUMIF('Détail des budgets (écritures)'!$D:$D,'Bilan prévisionnel'!E17,'Détail des budgets (écritures)'!$AE:$AE)</f>
        <v>0</v>
      </c>
      <c r="H17" s="31">
        <f>-SUMIF('Détail des budgets (écritures)'!$D:$D,'Bilan prévisionnel'!F17,'Détail des budgets (écritures)'!$AE:$AE)</f>
        <v>0</v>
      </c>
      <c r="I17" s="31">
        <f t="shared" ref="I17" si="1">+G17-H17</f>
        <v>0</v>
      </c>
      <c r="J17" s="31">
        <v>0</v>
      </c>
      <c r="L17" s="13" t="s">
        <v>2182</v>
      </c>
      <c r="P17" s="78">
        <v>80</v>
      </c>
      <c r="Q17" s="31">
        <f>-SUMIF('Détail des budgets (écritures)'!$D:$D,'Bilan prévisionnel'!P17,'Détail des budgets (écritures)'!$AE:$AE)</f>
        <v>0</v>
      </c>
      <c r="R17" s="31">
        <v>0</v>
      </c>
    </row>
    <row r="18" spans="1:18" outlineLevel="1" x14ac:dyDescent="0.25">
      <c r="A18" s="13"/>
      <c r="D18" s="41" t="s">
        <v>1916</v>
      </c>
      <c r="E18" s="79"/>
      <c r="F18" s="79"/>
      <c r="G18" s="39">
        <f>+G9+G11+G16</f>
        <v>0</v>
      </c>
      <c r="H18" s="39">
        <f>+H9+H11+H16</f>
        <v>0</v>
      </c>
      <c r="I18" s="39">
        <f>+I9+I11+I16</f>
        <v>0</v>
      </c>
      <c r="J18" s="39">
        <f>+J9+J11+J16</f>
        <v>0</v>
      </c>
      <c r="L18" s="13"/>
      <c r="O18" s="41" t="s">
        <v>1920</v>
      </c>
      <c r="P18" s="79"/>
      <c r="Q18" s="39">
        <f>+Q16</f>
        <v>0</v>
      </c>
      <c r="R18" s="39">
        <f>+R16</f>
        <v>0</v>
      </c>
    </row>
    <row r="19" spans="1:18" outlineLevel="1" x14ac:dyDescent="0.25">
      <c r="A19" s="283" t="s">
        <v>1917</v>
      </c>
      <c r="B19" s="284"/>
      <c r="C19" s="284"/>
      <c r="D19" s="284"/>
      <c r="E19" s="284"/>
      <c r="F19" s="284"/>
      <c r="G19" s="31"/>
      <c r="H19" s="31"/>
      <c r="I19" s="31"/>
      <c r="J19" s="31"/>
      <c r="L19" s="285" t="s">
        <v>1937</v>
      </c>
      <c r="M19" s="286"/>
      <c r="N19" s="286"/>
      <c r="O19" s="286"/>
      <c r="P19" s="286"/>
      <c r="Q19" s="31"/>
      <c r="R19" s="31"/>
    </row>
    <row r="20" spans="1:18" x14ac:dyDescent="0.25">
      <c r="A20" s="11" t="s">
        <v>1994</v>
      </c>
      <c r="E20" s="78">
        <v>12</v>
      </c>
      <c r="F20" s="78">
        <v>29</v>
      </c>
      <c r="G20" s="38">
        <f>SUMIF('Détail des budgets (écritures)'!$D:$D,'Bilan prévisionnel'!E20,'Détail des budgets (écritures)'!$AE:$AE)</f>
        <v>0</v>
      </c>
      <c r="H20" s="38">
        <f>-SUMIF('Détail des budgets (écritures)'!$D:$D,'Bilan prévisionnel'!F20,'Détail des budgets (écritures)'!$AE:$AE)</f>
        <v>0</v>
      </c>
      <c r="I20" s="38">
        <f>+G20-H20</f>
        <v>0</v>
      </c>
      <c r="J20" s="38">
        <v>0</v>
      </c>
      <c r="L20" s="11" t="s">
        <v>1930</v>
      </c>
      <c r="Q20" s="38">
        <f>SUM(Q21:Q22)</f>
        <v>0</v>
      </c>
      <c r="R20" s="38">
        <f>SUM(R21:R22)</f>
        <v>0</v>
      </c>
    </row>
    <row r="21" spans="1:18" outlineLevel="1" x14ac:dyDescent="0.25">
      <c r="A21" s="11"/>
      <c r="G21" s="31"/>
      <c r="H21" s="31"/>
      <c r="I21" s="31"/>
      <c r="J21" s="31"/>
      <c r="L21" s="13"/>
      <c r="M21" t="s">
        <v>2043</v>
      </c>
      <c r="P21" s="78">
        <v>37</v>
      </c>
      <c r="Q21" s="31">
        <f>-SUMIF('Détail des budgets (écritures)'!$D:$D,'Bilan prévisionnel'!P21,'Détail des budgets (écritures)'!$AE:$AE)</f>
        <v>0</v>
      </c>
      <c r="R21" s="31">
        <v>0</v>
      </c>
    </row>
    <row r="22" spans="1:18" outlineLevel="1" x14ac:dyDescent="0.25">
      <c r="A22" s="11" t="s">
        <v>1995</v>
      </c>
      <c r="G22" s="38">
        <f>SUM(G23:G24)</f>
        <v>0</v>
      </c>
      <c r="H22" s="38">
        <f t="shared" ref="H22:I22" si="2">SUM(H23:H24)</f>
        <v>0</v>
      </c>
      <c r="I22" s="38">
        <f t="shared" si="2"/>
        <v>0</v>
      </c>
      <c r="J22" s="38">
        <v>0</v>
      </c>
      <c r="L22" s="13"/>
      <c r="M22" t="s">
        <v>2120</v>
      </c>
      <c r="P22" s="78">
        <v>38</v>
      </c>
      <c r="Q22" s="31">
        <f>-SUMIF('Détail des budgets (écritures)'!$D:$D,'Bilan prévisionnel'!P22,'Détail des budgets (écritures)'!$AE:$AE)</f>
        <v>0</v>
      </c>
      <c r="R22" s="31">
        <v>0</v>
      </c>
    </row>
    <row r="23" spans="1:18" x14ac:dyDescent="0.25">
      <c r="A23" s="13"/>
      <c r="B23" t="s">
        <v>2042</v>
      </c>
      <c r="E23" s="78">
        <v>13</v>
      </c>
      <c r="F23" s="78">
        <v>30</v>
      </c>
      <c r="G23" s="31">
        <f>SUMIF('Détail des budgets (écritures)'!$D:$D,'Bilan prévisionnel'!E23,'Détail des budgets (écritures)'!$AE:$AE)</f>
        <v>0</v>
      </c>
      <c r="H23" s="31">
        <f>-SUMIF('Détail des budgets (écritures)'!$D:$D,'Bilan prévisionnel'!F23,'Détail des budgets (écritures)'!$AE:$AE)</f>
        <v>0</v>
      </c>
      <c r="I23" s="31">
        <f t="shared" ref="I23:I24" si="3">+G23-H23</f>
        <v>0</v>
      </c>
      <c r="J23" s="31">
        <v>0</v>
      </c>
      <c r="L23" s="11" t="s">
        <v>1932</v>
      </c>
      <c r="Q23" s="38">
        <f>SUM(Q24:Q27)</f>
        <v>0</v>
      </c>
      <c r="R23" s="38">
        <f>SUM(R24:R27)</f>
        <v>0</v>
      </c>
    </row>
    <row r="24" spans="1:18" x14ac:dyDescent="0.25">
      <c r="A24" s="13"/>
      <c r="B24" t="s">
        <v>1001</v>
      </c>
      <c r="E24" s="78">
        <v>14</v>
      </c>
      <c r="F24" s="78">
        <v>31</v>
      </c>
      <c r="G24" s="31">
        <f>SUMIF('Détail des budgets (écritures)'!$D:$D,'Bilan prévisionnel'!E24,'Détail des budgets (écritures)'!$AE:$AE)</f>
        <v>0</v>
      </c>
      <c r="H24" s="31">
        <f>-SUMIF('Détail des budgets (écritures)'!$D:$D,'Bilan prévisionnel'!F24,'Détail des budgets (écritures)'!$AE:$AE)</f>
        <v>0</v>
      </c>
      <c r="I24" s="31">
        <f t="shared" si="3"/>
        <v>0</v>
      </c>
      <c r="J24" s="31">
        <v>0</v>
      </c>
      <c r="L24" s="13"/>
      <c r="M24" t="s">
        <v>2044</v>
      </c>
      <c r="P24" s="78">
        <v>39</v>
      </c>
      <c r="Q24" s="31">
        <f>-SUMIF('Détail des budgets (écritures)'!$D:$D,'Bilan prévisionnel'!P24,'Détail des budgets (écritures)'!$AE:$AE)</f>
        <v>0</v>
      </c>
      <c r="R24" s="31">
        <v>0</v>
      </c>
    </row>
    <row r="25" spans="1:18" x14ac:dyDescent="0.25">
      <c r="A25" s="11" t="s">
        <v>1919</v>
      </c>
      <c r="G25" s="38">
        <f>SUM(G26:G27)</f>
        <v>1895.2700000000004</v>
      </c>
      <c r="H25" s="38"/>
      <c r="I25" s="38">
        <f>SUM(I26:I27)</f>
        <v>1895.2700000000004</v>
      </c>
      <c r="J25" s="38">
        <v>0</v>
      </c>
      <c r="L25" s="13"/>
      <c r="M25" t="s">
        <v>1933</v>
      </c>
      <c r="P25" s="78">
        <v>40</v>
      </c>
      <c r="Q25" s="31">
        <f>-SUMIF('Détail des budgets (écritures)'!$D:$D,'Bilan prévisionnel'!P25,'Détail des budgets (écritures)'!$AE:$AE)</f>
        <v>0</v>
      </c>
      <c r="R25" s="31">
        <v>0</v>
      </c>
    </row>
    <row r="26" spans="1:18" x14ac:dyDescent="0.25">
      <c r="A26" s="13"/>
      <c r="B26" t="s">
        <v>1997</v>
      </c>
      <c r="E26" s="78">
        <v>15</v>
      </c>
      <c r="G26" s="31">
        <f>SUMIF('Détail des budgets (écritures)'!$D:$D,'Bilan prévisionnel'!E26,'Détail des budgets (écritures)'!$AE:$AE)</f>
        <v>1895.2700000000004</v>
      </c>
      <c r="H26" s="31"/>
      <c r="I26" s="31">
        <f>+G26</f>
        <v>1895.2700000000004</v>
      </c>
      <c r="J26" s="31">
        <v>0</v>
      </c>
      <c r="L26" s="13"/>
      <c r="M26" t="s">
        <v>1934</v>
      </c>
      <c r="P26" s="78">
        <v>41</v>
      </c>
      <c r="Q26" s="31">
        <f>-SUMIF('Détail des budgets (écritures)'!$D:$D,'Bilan prévisionnel'!P26,'Détail des budgets (écritures)'!$AE:$AE)</f>
        <v>0</v>
      </c>
      <c r="R26" s="31">
        <v>0</v>
      </c>
    </row>
    <row r="27" spans="1:18" outlineLevel="1" x14ac:dyDescent="0.25">
      <c r="A27" s="13"/>
      <c r="B27" t="s">
        <v>590</v>
      </c>
      <c r="E27" s="78">
        <v>16</v>
      </c>
      <c r="G27" s="31">
        <f>SUMIF('Détail des budgets (écritures)'!$D:$D,'Bilan prévisionnel'!E27,'Détail des budgets (écritures)'!$AE:$AE)</f>
        <v>0</v>
      </c>
      <c r="H27" s="31"/>
      <c r="I27" s="31">
        <f>+G27</f>
        <v>0</v>
      </c>
      <c r="J27" s="31">
        <v>0</v>
      </c>
      <c r="L27" s="13"/>
      <c r="M27" t="s">
        <v>1001</v>
      </c>
      <c r="P27" s="78">
        <v>42</v>
      </c>
      <c r="Q27" s="31">
        <f>-SUMIF('Détail des budgets (écritures)'!$D:$D,'Bilan prévisionnel'!P27,'Détail des budgets (écritures)'!$AE:$AE)</f>
        <v>0</v>
      </c>
      <c r="R27" s="31">
        <v>0</v>
      </c>
    </row>
    <row r="28" spans="1:18" x14ac:dyDescent="0.25">
      <c r="A28" s="11" t="s">
        <v>1996</v>
      </c>
      <c r="E28" s="78">
        <v>17</v>
      </c>
      <c r="G28" s="38">
        <f>SUMIF('Détail des budgets (écritures)'!$D:$D,'Bilan prévisionnel'!E28,'Détail des budgets (écritures)'!$AE:$AE)</f>
        <v>0</v>
      </c>
      <c r="H28" s="38"/>
      <c r="I28" s="38">
        <f>+G28</f>
        <v>0</v>
      </c>
      <c r="J28" s="38">
        <v>0</v>
      </c>
      <c r="L28" s="13"/>
      <c r="Q28" s="31"/>
      <c r="R28" s="31"/>
    </row>
    <row r="29" spans="1:18" outlineLevel="1" x14ac:dyDescent="0.25">
      <c r="A29" s="13"/>
      <c r="D29" s="41" t="s">
        <v>1920</v>
      </c>
      <c r="E29" s="79"/>
      <c r="F29" s="79"/>
      <c r="G29" s="39">
        <f t="shared" ref="G29:H29" si="4">+G20+G22+G25+G28</f>
        <v>1895.2700000000004</v>
      </c>
      <c r="H29" s="39">
        <f t="shared" si="4"/>
        <v>0</v>
      </c>
      <c r="I29" s="39">
        <f>+I20+I22+I25+I28</f>
        <v>1895.2700000000004</v>
      </c>
      <c r="J29" s="39">
        <f>+J20+J22+J25+J28</f>
        <v>0</v>
      </c>
      <c r="L29" s="13"/>
      <c r="O29" s="41" t="s">
        <v>2102</v>
      </c>
      <c r="P29" s="79"/>
      <c r="Q29" s="39">
        <f>+Q20+Q23</f>
        <v>0</v>
      </c>
      <c r="R29" s="39">
        <f>+R20+R23</f>
        <v>0</v>
      </c>
    </row>
    <row r="30" spans="1:18" outlineLevel="1" x14ac:dyDescent="0.25">
      <c r="A30" s="14"/>
      <c r="B30" s="15"/>
      <c r="C30" s="15"/>
      <c r="D30" s="43" t="s">
        <v>1998</v>
      </c>
      <c r="E30" s="80"/>
      <c r="F30" s="80"/>
      <c r="G30" s="40">
        <f>+G29+G18</f>
        <v>1895.2700000000004</v>
      </c>
      <c r="H30" s="40">
        <f>+H29+H18</f>
        <v>0</v>
      </c>
      <c r="I30" s="40">
        <f>+I29+I18</f>
        <v>1895.2700000000004</v>
      </c>
      <c r="J30" s="40">
        <f>+J29+J18</f>
        <v>0</v>
      </c>
      <c r="L30" s="14"/>
      <c r="M30" s="15"/>
      <c r="N30" s="15"/>
      <c r="O30" s="43" t="s">
        <v>1970</v>
      </c>
      <c r="P30" s="80"/>
      <c r="Q30" s="40">
        <f>+Q14+Q18+Q29</f>
        <v>1895.2699999999995</v>
      </c>
      <c r="R30" s="40">
        <f>+R14+R18+R29</f>
        <v>0</v>
      </c>
    </row>
    <row r="31" spans="1:18" x14ac:dyDescent="0.25">
      <c r="Q31" s="29">
        <f>+Q30-I30</f>
        <v>0</v>
      </c>
    </row>
    <row r="32" spans="1:18" outlineLevel="1" x14ac:dyDescent="0.25"/>
    <row r="33" outlineLevel="1" x14ac:dyDescent="0.25"/>
  </sheetData>
  <mergeCells count="9">
    <mergeCell ref="Q6:Q7"/>
    <mergeCell ref="R6:R7"/>
    <mergeCell ref="A8:F8"/>
    <mergeCell ref="L8:P8"/>
    <mergeCell ref="A19:F19"/>
    <mergeCell ref="L19:P19"/>
    <mergeCell ref="A6:F7"/>
    <mergeCell ref="G6:I6"/>
    <mergeCell ref="L6:P7"/>
  </mergeCells>
  <pageMargins left="0.15748031496062992" right="0.11811023622047245" top="0.74803149606299213" bottom="0.74803149606299213" header="0.31496062992125984" footer="0.31496062992125984"/>
  <pageSetup paperSize="9" scale="87" orientation="landscape" r:id="rId1"/>
  <headerFooter>
    <oddFooter>&amp;L&amp;D&amp;R&amp;Z&amp;F-&amp;A</oddFooter>
  </headerFooter>
  <ignoredErrors>
    <ignoredError sqref="I11 I16"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Activité!$A$5:$A$21</xm:f>
          </x14:formula1>
          <xm:sqref>S1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
  <sheetViews>
    <sheetView zoomScaleNormal="100" workbookViewId="0">
      <pane ySplit="5" topLeftCell="A6" activePane="bottomLeft" state="frozen"/>
      <selection pane="bottomLeft"/>
    </sheetView>
  </sheetViews>
  <sheetFormatPr baseColWidth="10" defaultRowHeight="15" outlineLevelCol="1" x14ac:dyDescent="0.25"/>
  <cols>
    <col min="1" max="1" width="3.5703125" customWidth="1"/>
    <col min="2" max="2" width="19.7109375" customWidth="1"/>
    <col min="3" max="3" width="21.85546875" customWidth="1"/>
    <col min="4" max="4" width="4.28515625" customWidth="1" outlineLevel="1"/>
    <col min="5" max="6" width="12.7109375" style="29" customWidth="1"/>
    <col min="7" max="7" width="3.5703125" customWidth="1"/>
    <col min="8" max="8" width="19.7109375" customWidth="1"/>
    <col min="9" max="9" width="21.85546875" customWidth="1"/>
    <col min="10" max="10" width="3.28515625" hidden="1" customWidth="1" outlineLevel="1"/>
    <col min="11" max="11" width="12.7109375" style="29" customWidth="1" collapsed="1"/>
    <col min="12" max="12" width="12.7109375" style="29" customWidth="1"/>
  </cols>
  <sheetData>
    <row r="1" spans="1:12" x14ac:dyDescent="0.25">
      <c r="E1"/>
      <c r="F1"/>
      <c r="K1"/>
    </row>
    <row r="2" spans="1:12" ht="23.25" x14ac:dyDescent="0.35">
      <c r="E2"/>
      <c r="G2" s="151"/>
      <c r="H2" s="153" t="str">
        <f>+IF('Bilan prévisionnel'!S1="-","Résultat prévisionnel de l'association",CONCATENATE("Résultat prévisionnel de l'activité ",'Bilan prévisionnel'!S1))</f>
        <v>Résultat prévisionnel de l'association</v>
      </c>
      <c r="I2" s="152" t="str">
        <f>+'Bilan prévisionnel'!J3</f>
        <v>du 18/09/2024 au 17/09/2025</v>
      </c>
      <c r="K2"/>
      <c r="L2"/>
    </row>
    <row r="5" spans="1:12" x14ac:dyDescent="0.25">
      <c r="A5" s="292" t="s">
        <v>2136</v>
      </c>
      <c r="B5" s="292"/>
      <c r="C5" s="292"/>
      <c r="D5" s="60"/>
      <c r="E5" s="36" t="s">
        <v>1905</v>
      </c>
      <c r="F5" s="76" t="s">
        <v>1939</v>
      </c>
      <c r="G5" s="289" t="s">
        <v>2137</v>
      </c>
      <c r="H5" s="290"/>
      <c r="I5" s="291"/>
      <c r="J5" s="59"/>
      <c r="K5" s="36" t="s">
        <v>1905</v>
      </c>
      <c r="L5" s="36" t="s">
        <v>1939</v>
      </c>
    </row>
    <row r="6" spans="1:12" x14ac:dyDescent="0.25">
      <c r="A6" s="11" t="s">
        <v>1940</v>
      </c>
      <c r="C6" s="12"/>
      <c r="D6" s="12"/>
      <c r="E6" s="31"/>
      <c r="F6" s="45"/>
      <c r="G6" s="26" t="s">
        <v>1941</v>
      </c>
      <c r="I6" s="12"/>
      <c r="J6" s="12"/>
      <c r="K6" s="31"/>
      <c r="L6" s="31"/>
    </row>
    <row r="7" spans="1:12" x14ac:dyDescent="0.25">
      <c r="A7" s="13"/>
      <c r="B7" t="s">
        <v>2247</v>
      </c>
      <c r="C7" s="12"/>
      <c r="D7" s="12">
        <v>50</v>
      </c>
      <c r="E7" s="31">
        <f>SUMIF('Détail des budgets (écritures)'!$D:$D,'Résultat prévisionnel'!D7,'Détail des budgets (écritures)'!$AE:$AE)</f>
        <v>2965</v>
      </c>
      <c r="F7" s="45">
        <v>0</v>
      </c>
      <c r="G7" s="27"/>
      <c r="H7" t="s">
        <v>2248</v>
      </c>
      <c r="I7" s="12"/>
      <c r="J7" s="12">
        <v>70</v>
      </c>
      <c r="K7" s="31">
        <f>-SUMIF('Détail des budgets (écritures)'!$D:$D,'Résultat prévisionnel'!J7,'Détail des budgets (écritures)'!$AE:$AE)</f>
        <v>30410</v>
      </c>
      <c r="L7" s="31">
        <v>0</v>
      </c>
    </row>
    <row r="8" spans="1:12" x14ac:dyDescent="0.25">
      <c r="A8" s="13"/>
      <c r="B8" t="s">
        <v>2139</v>
      </c>
      <c r="C8" s="12"/>
      <c r="D8" s="12">
        <v>51</v>
      </c>
      <c r="E8" s="31">
        <f>SUMIF('Détail des budgets (écritures)'!$D:$D,'Résultat prévisionnel'!D8,'Détail des budgets (écritures)'!$AE:$AE)</f>
        <v>31397.5</v>
      </c>
      <c r="F8" s="45">
        <v>0</v>
      </c>
      <c r="G8" s="27"/>
      <c r="H8" t="s">
        <v>2140</v>
      </c>
      <c r="I8" s="12"/>
      <c r="J8" s="12">
        <v>83</v>
      </c>
      <c r="K8" s="31">
        <f>-SUMIF('Détail des budgets (écritures)'!$D:$D,'Résultat prévisionnel'!J8,'Détail des budgets (écritures)'!$AE:$AE)</f>
        <v>3442.5</v>
      </c>
      <c r="L8" s="31">
        <v>1</v>
      </c>
    </row>
    <row r="9" spans="1:12" x14ac:dyDescent="0.25">
      <c r="A9" s="13"/>
      <c r="B9" t="s">
        <v>2250</v>
      </c>
      <c r="C9" s="12"/>
      <c r="D9" s="12">
        <v>52</v>
      </c>
      <c r="E9" s="31">
        <f>SUMIF('Détail des budgets (écritures)'!$D:$D,'Résultat prévisionnel'!D9,'Détail des budgets (écritures)'!$AE:$AE)</f>
        <v>1085</v>
      </c>
      <c r="F9" s="45">
        <v>0</v>
      </c>
      <c r="G9" s="27"/>
      <c r="H9" t="s">
        <v>841</v>
      </c>
      <c r="I9" s="12"/>
      <c r="J9" s="12">
        <v>82</v>
      </c>
      <c r="K9" s="31">
        <f>-SUMIF('Détail des budgets (écritures)'!$D:$D,'Résultat prévisionnel'!J9,'Détail des budgets (écritures)'!$AE:$AE)</f>
        <v>1200</v>
      </c>
      <c r="L9" s="31">
        <v>0</v>
      </c>
    </row>
    <row r="10" spans="1:12" x14ac:dyDescent="0.25">
      <c r="A10" s="13"/>
      <c r="B10" t="s">
        <v>2251</v>
      </c>
      <c r="C10" s="12"/>
      <c r="D10" s="12">
        <v>55</v>
      </c>
      <c r="E10" s="31">
        <f>SUMIF('Détail des budgets (écritures)'!$D:$D,'Résultat prévisionnel'!D10,'Détail des budgets (écritures)'!$AE:$AE)</f>
        <v>210</v>
      </c>
      <c r="F10" s="45">
        <v>0</v>
      </c>
      <c r="G10" s="27"/>
      <c r="H10" t="s">
        <v>2122</v>
      </c>
      <c r="I10" s="12"/>
      <c r="J10" s="12">
        <v>78</v>
      </c>
      <c r="K10" s="31">
        <f>-SUMIF('Détail des budgets (écritures)'!$D:$D,'Résultat prévisionnel'!J10,'Détail des budgets (écritures)'!$AE:$AE)</f>
        <v>396</v>
      </c>
      <c r="L10" s="31">
        <v>0</v>
      </c>
    </row>
    <row r="11" spans="1:12" x14ac:dyDescent="0.25">
      <c r="A11" s="13"/>
      <c r="B11" t="s">
        <v>2252</v>
      </c>
      <c r="C11" s="12"/>
      <c r="D11" s="12">
        <v>57</v>
      </c>
      <c r="E11" s="31">
        <f>SUMIF('Détail des budgets (écritures)'!$D:$D,'Résultat prévisionnel'!D11,'Détail des budgets (écritures)'!$AE:$AE)</f>
        <v>180</v>
      </c>
      <c r="F11" s="45">
        <v>0</v>
      </c>
      <c r="G11" s="27"/>
      <c r="H11" t="s">
        <v>2124</v>
      </c>
      <c r="I11" s="12"/>
      <c r="J11" s="12">
        <v>79</v>
      </c>
      <c r="K11" s="31">
        <f>-SUMIF('Détail des budgets (écritures)'!$D:$D,'Résultat prévisionnel'!J11,'Détail des budgets (écritures)'!$AE:$AE)</f>
        <v>100</v>
      </c>
      <c r="L11" s="31">
        <v>0</v>
      </c>
    </row>
    <row r="12" spans="1:12" x14ac:dyDescent="0.25">
      <c r="A12" s="13"/>
      <c r="B12" t="s">
        <v>1909</v>
      </c>
      <c r="C12" s="12"/>
      <c r="D12" s="12">
        <v>58</v>
      </c>
      <c r="E12" s="31">
        <f>SUMIF('Détail des budgets (écritures)'!$D:$D,'Résultat prévisionnel'!D12,'Détail des budgets (écritures)'!$AE:$AE)</f>
        <v>189</v>
      </c>
      <c r="F12" s="45">
        <v>0</v>
      </c>
      <c r="G12" s="27"/>
      <c r="H12" t="s">
        <v>2103</v>
      </c>
      <c r="I12" s="12"/>
      <c r="J12" s="12">
        <v>72</v>
      </c>
      <c r="K12" s="31">
        <f>-SUMIF('Détail des budgets (écritures)'!$D:$D,'Résultat prévisionnel'!J12,'Détail des budgets (écritures)'!$AE:$AE)</f>
        <v>50</v>
      </c>
      <c r="L12" s="31">
        <v>0</v>
      </c>
    </row>
    <row r="13" spans="1:12" x14ac:dyDescent="0.25">
      <c r="A13" s="13"/>
      <c r="C13" s="12"/>
      <c r="D13" s="12"/>
      <c r="E13" s="31"/>
      <c r="F13" s="45"/>
      <c r="G13" s="27"/>
      <c r="H13" t="s">
        <v>2109</v>
      </c>
      <c r="I13" s="12"/>
      <c r="J13" s="12"/>
      <c r="K13" s="31">
        <f>-SUMIF('Détail des budgets (écritures)'!$D:$D,'Résultat prévisionnel'!J13,'Détail des budgets (écritures)'!$AE:$AE)</f>
        <v>0</v>
      </c>
      <c r="L13" s="31">
        <v>0</v>
      </c>
    </row>
    <row r="14" spans="1:12" x14ac:dyDescent="0.25">
      <c r="A14" s="13"/>
      <c r="C14" s="12"/>
      <c r="D14" s="12"/>
      <c r="E14" s="31"/>
      <c r="F14" s="45"/>
      <c r="G14" s="27"/>
      <c r="I14" s="12"/>
      <c r="J14" s="12"/>
      <c r="K14" s="31"/>
      <c r="L14" s="31"/>
    </row>
    <row r="15" spans="1:12" x14ac:dyDescent="0.25">
      <c r="A15" s="13"/>
      <c r="C15" s="12"/>
      <c r="D15" s="12"/>
      <c r="E15" s="31"/>
      <c r="F15" s="45"/>
      <c r="G15" s="27"/>
      <c r="H15" t="s">
        <v>2189</v>
      </c>
      <c r="I15" s="12"/>
      <c r="J15" s="12">
        <v>81</v>
      </c>
      <c r="K15" s="31">
        <f>-SUMIF('Détail des budgets (écritures)'!$D:$D,'Résultat prévisionnel'!J15,'Détail des budgets (écritures)'!$AE:$AE)</f>
        <v>0</v>
      </c>
      <c r="L15" s="31">
        <v>0</v>
      </c>
    </row>
    <row r="16" spans="1:12" x14ac:dyDescent="0.25">
      <c r="A16" s="11" t="s">
        <v>727</v>
      </c>
      <c r="C16" s="12"/>
      <c r="D16" s="12">
        <v>59</v>
      </c>
      <c r="E16" s="31">
        <f>SUMIF('Détail des budgets (écritures)'!$D:$D,'Résultat prévisionnel'!D16,'Détail des budgets (écritures)'!$AE:$AE)</f>
        <v>0</v>
      </c>
      <c r="F16" s="45">
        <v>0</v>
      </c>
      <c r="G16" s="26" t="s">
        <v>858</v>
      </c>
      <c r="I16" s="12"/>
      <c r="J16" s="12">
        <v>73</v>
      </c>
      <c r="K16" s="31">
        <f>-SUMIF('Détail des budgets (écritures)'!$D:$D,'Résultat prévisionnel'!J16,'Détail des budgets (écritures)'!$AE:$AE)</f>
        <v>0</v>
      </c>
      <c r="L16" s="31">
        <v>0</v>
      </c>
    </row>
    <row r="17" spans="1:12" s="2" customFormat="1" x14ac:dyDescent="0.25">
      <c r="A17" s="11"/>
      <c r="C17" s="42" t="s">
        <v>1916</v>
      </c>
      <c r="D17" s="42"/>
      <c r="E17" s="39">
        <f>SUM(E7:E16)</f>
        <v>36026.5</v>
      </c>
      <c r="F17" s="39">
        <f>SUM(F7:F16)</f>
        <v>0</v>
      </c>
      <c r="G17" s="26"/>
      <c r="I17" s="42" t="s">
        <v>1916</v>
      </c>
      <c r="J17" s="42"/>
      <c r="K17" s="39">
        <f>SUM(K7:K16)</f>
        <v>35598.5</v>
      </c>
      <c r="L17" s="39">
        <f>SUM(L7:L16)</f>
        <v>1</v>
      </c>
    </row>
    <row r="18" spans="1:12" x14ac:dyDescent="0.25">
      <c r="A18" s="11" t="s">
        <v>741</v>
      </c>
      <c r="C18" s="12"/>
      <c r="D18" s="12">
        <v>60</v>
      </c>
      <c r="E18" s="31">
        <f>SUMIF('Détail des budgets (écritures)'!$D:$D,'Résultat prévisionnel'!D18,'Détail des budgets (écritures)'!$AE:$AE)</f>
        <v>0</v>
      </c>
      <c r="F18" s="45">
        <v>0</v>
      </c>
      <c r="G18" s="27"/>
      <c r="I18" s="12"/>
      <c r="J18" s="12"/>
      <c r="K18" s="31"/>
      <c r="L18" s="31"/>
    </row>
    <row r="19" spans="1:12" x14ac:dyDescent="0.25">
      <c r="A19" s="11" t="s">
        <v>2104</v>
      </c>
      <c r="C19" s="12"/>
      <c r="D19" s="12">
        <v>61</v>
      </c>
      <c r="E19" s="31">
        <f>SUMIF('Détail des budgets (écritures)'!$D:$D,'Résultat prévisionnel'!D19,'Détail des budgets (écritures)'!$AE:$AE)</f>
        <v>0</v>
      </c>
      <c r="F19" s="45">
        <v>0</v>
      </c>
      <c r="G19" s="26" t="s">
        <v>876</v>
      </c>
      <c r="I19" s="12"/>
      <c r="J19" s="12">
        <v>74</v>
      </c>
      <c r="K19" s="31">
        <f>-SUMIF('Détail des budgets (écritures)'!$D:$D,'Résultat prévisionnel'!J19,'Détail des budgets (écritures)'!$AE:$AE)</f>
        <v>0</v>
      </c>
      <c r="L19" s="31">
        <v>0</v>
      </c>
    </row>
    <row r="20" spans="1:12" s="2" customFormat="1" x14ac:dyDescent="0.25">
      <c r="A20" s="11"/>
      <c r="C20" s="42" t="s">
        <v>1942</v>
      </c>
      <c r="D20" s="42"/>
      <c r="E20" s="39">
        <f>SUM(E17:E19)</f>
        <v>36026.5</v>
      </c>
      <c r="F20" s="39">
        <f>SUM(F17:F19)</f>
        <v>0</v>
      </c>
      <c r="G20" s="26"/>
      <c r="I20" s="42" t="s">
        <v>1943</v>
      </c>
      <c r="J20" s="42"/>
      <c r="K20" s="39">
        <f>SUM(K17:K19)</f>
        <v>35598.5</v>
      </c>
      <c r="L20" s="39">
        <f>SUM(L17:L19)</f>
        <v>1</v>
      </c>
    </row>
    <row r="21" spans="1:12" x14ac:dyDescent="0.25">
      <c r="A21" s="140" t="str">
        <f>+IF(E21+F21=0,"","Solde créditeur : bénéfice")</f>
        <v/>
      </c>
      <c r="C21" s="12"/>
      <c r="D21" s="12"/>
      <c r="E21" s="31">
        <f>IF(K20&gt;E20,K20-E20,0)</f>
        <v>0</v>
      </c>
      <c r="F21" s="31">
        <v>0</v>
      </c>
      <c r="G21" s="139" t="str">
        <f>+IF(K21+L21=0,"","Solde débiteur : perte")</f>
        <v>Solde débiteur : perte</v>
      </c>
      <c r="I21" s="12"/>
      <c r="J21" s="12"/>
      <c r="K21" s="31">
        <f>IF(E20&gt;K20,E20-K20,0)</f>
        <v>428</v>
      </c>
      <c r="L21" s="31">
        <f>IF(F20&gt;L20,F20-L20,0)</f>
        <v>0</v>
      </c>
    </row>
    <row r="22" spans="1:12" s="2" customFormat="1" x14ac:dyDescent="0.25">
      <c r="A22" s="73"/>
      <c r="B22" s="74"/>
      <c r="C22" s="44" t="s">
        <v>1910</v>
      </c>
      <c r="D22" s="44"/>
      <c r="E22" s="40">
        <f>+E20+E21</f>
        <v>36026.5</v>
      </c>
      <c r="F22" s="40">
        <f>+F20+F21</f>
        <v>0</v>
      </c>
      <c r="G22" s="75"/>
      <c r="H22" s="74"/>
      <c r="I22" s="44" t="s">
        <v>1910</v>
      </c>
      <c r="J22" s="44"/>
      <c r="K22" s="40">
        <f t="shared" ref="K22:L22" si="0">+K20+K21</f>
        <v>36026.5</v>
      </c>
      <c r="L22" s="40">
        <f t="shared" si="0"/>
        <v>1</v>
      </c>
    </row>
  </sheetData>
  <mergeCells count="2">
    <mergeCell ref="G5:I5"/>
    <mergeCell ref="A5:C5"/>
  </mergeCells>
  <pageMargins left="0.11811023622047245" right="0.11811023622047245"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0"/>
  <sheetViews>
    <sheetView workbookViewId="0">
      <pane ySplit="1" topLeftCell="A2" activePane="bottomLeft" state="frozen"/>
      <selection pane="bottomLeft"/>
    </sheetView>
  </sheetViews>
  <sheetFormatPr baseColWidth="10" defaultRowHeight="15" x14ac:dyDescent="0.25"/>
  <cols>
    <col min="1" max="1" width="50.7109375" style="61" customWidth="1"/>
    <col min="2" max="2" width="6.5703125" style="63" bestFit="1" customWidth="1"/>
    <col min="3" max="3" width="41.5703125" style="64" customWidth="1"/>
    <col min="4" max="4" width="7.28515625" style="64" customWidth="1"/>
    <col min="5" max="5" width="12" style="85" bestFit="1" customWidth="1"/>
  </cols>
  <sheetData>
    <row r="1" spans="1:6" ht="30" x14ac:dyDescent="0.25">
      <c r="A1" s="61" t="s">
        <v>2127</v>
      </c>
      <c r="B1" s="63" t="s">
        <v>2128</v>
      </c>
      <c r="C1" s="64" t="s">
        <v>2129</v>
      </c>
      <c r="D1" s="64" t="s">
        <v>2130</v>
      </c>
      <c r="E1" s="84" t="s">
        <v>2131</v>
      </c>
    </row>
    <row r="2" spans="1:6" x14ac:dyDescent="0.25">
      <c r="A2" s="61" t="s">
        <v>1907</v>
      </c>
      <c r="B2" s="63" t="s">
        <v>1907</v>
      </c>
      <c r="C2" s="64" t="s">
        <v>1907</v>
      </c>
      <c r="E2" s="85" t="s">
        <v>1907</v>
      </c>
      <c r="F2" s="29"/>
    </row>
    <row r="3" spans="1:6" x14ac:dyDescent="0.25">
      <c r="A3" s="62" t="str">
        <f>CONCATENATE(B3," - ",C3)</f>
        <v>1. - COMPTES DE CAPITAUX</v>
      </c>
      <c r="B3" s="65" t="s">
        <v>1982</v>
      </c>
      <c r="C3" s="66" t="s">
        <v>0</v>
      </c>
      <c r="D3" s="66"/>
      <c r="E3" s="85">
        <f>SUMIF('Détail des budgets (écritures)'!C:C,'Plan comptable'!B3,'Détail des budgets (écritures)'!AD:AD)</f>
        <v>0</v>
      </c>
    </row>
    <row r="4" spans="1:6" x14ac:dyDescent="0.25">
      <c r="A4" s="62" t="str">
        <f t="shared" ref="A4:A26" si="0">CONCATENATE(B4," - ",C4)</f>
        <v>10. - Capital et réserves</v>
      </c>
      <c r="B4" s="65" t="s">
        <v>1</v>
      </c>
      <c r="C4" s="66" t="s">
        <v>2</v>
      </c>
      <c r="D4" s="66"/>
      <c r="E4" s="85">
        <f>SUMIF('Détail des budgets (écritures)'!C:C,'Plan comptable'!B4,'Détail des budgets (écritures)'!AD:AD)</f>
        <v>0</v>
      </c>
    </row>
    <row r="5" spans="1:6" x14ac:dyDescent="0.25">
      <c r="A5" s="62" t="str">
        <f t="shared" si="0"/>
        <v>101. - Capital</v>
      </c>
      <c r="B5" s="67" t="s">
        <v>3</v>
      </c>
      <c r="C5" s="68" t="s">
        <v>4</v>
      </c>
      <c r="D5" s="68">
        <v>32</v>
      </c>
      <c r="E5" s="85">
        <f>SUMIF('Détail des budgets (écritures)'!C:C,'Plan comptable'!B5,'Détail des budgets (écritures)'!AD:AD)</f>
        <v>-100</v>
      </c>
    </row>
    <row r="6" spans="1:6" x14ac:dyDescent="0.25">
      <c r="A6" s="62" t="str">
        <f t="shared" si="0"/>
        <v>106. - Réserves</v>
      </c>
      <c r="B6" s="67" t="s">
        <v>11</v>
      </c>
      <c r="C6" s="68" t="s">
        <v>12</v>
      </c>
      <c r="D6" s="68">
        <v>43</v>
      </c>
      <c r="E6" s="85">
        <f>SUMIF('Détail des budgets (écritures)'!C:C,'Plan comptable'!B6,'Détail des budgets (écritures)'!AD:AD)</f>
        <v>0</v>
      </c>
    </row>
    <row r="7" spans="1:6" ht="30" x14ac:dyDescent="0.25">
      <c r="A7" s="62" t="str">
        <f t="shared" si="0"/>
        <v>11. - Report à nouveau (solde créditeur ou débiteur) </v>
      </c>
      <c r="B7" s="65" t="s">
        <v>29</v>
      </c>
      <c r="C7" s="66" t="s">
        <v>30</v>
      </c>
      <c r="D7" s="66"/>
      <c r="E7" s="85">
        <f>SUMIF('Détail des budgets (écritures)'!C:C,'Plan comptable'!B7,'Détail des budgets (écritures)'!AD:AD)</f>
        <v>0</v>
      </c>
    </row>
    <row r="8" spans="1:6" x14ac:dyDescent="0.25">
      <c r="A8" s="62" t="str">
        <f t="shared" si="0"/>
        <v>110. - Report à nouveau (solde créditeur) </v>
      </c>
      <c r="B8" s="67" t="s">
        <v>31</v>
      </c>
      <c r="C8" s="68" t="s">
        <v>32</v>
      </c>
      <c r="D8" s="68">
        <v>33</v>
      </c>
      <c r="E8" s="85">
        <f>SUMIF('Détail des budgets (écritures)'!C:C,'Plan comptable'!B8,'Détail des budgets (écritures)'!AD:AD)</f>
        <v>-2223.2699999999995</v>
      </c>
    </row>
    <row r="9" spans="1:6" x14ac:dyDescent="0.25">
      <c r="A9" s="62" t="str">
        <f t="shared" si="0"/>
        <v>119. - Report à nouveau (solde débiteur) </v>
      </c>
      <c r="B9" s="67" t="s">
        <v>33</v>
      </c>
      <c r="C9" s="68" t="s">
        <v>34</v>
      </c>
      <c r="D9" s="68">
        <v>33</v>
      </c>
      <c r="E9" s="85">
        <f>SUMIF('Détail des budgets (écritures)'!C:C,'Plan comptable'!B9,'Détail des budgets (écritures)'!AD:AD)</f>
        <v>0</v>
      </c>
    </row>
    <row r="10" spans="1:6" x14ac:dyDescent="0.25">
      <c r="A10" s="62" t="str">
        <f t="shared" si="0"/>
        <v>12. - Résultat de l'exercice (bénéfice ou perte) </v>
      </c>
      <c r="B10" s="65" t="s">
        <v>35</v>
      </c>
      <c r="C10" s="66" t="s">
        <v>36</v>
      </c>
      <c r="D10" s="66"/>
      <c r="E10" s="85">
        <f>SUMIF('Détail des budgets (écritures)'!C:C,'Plan comptable'!B10,'Détail des budgets (écritures)'!AD:AD)</f>
        <v>0</v>
      </c>
    </row>
    <row r="11" spans="1:6" x14ac:dyDescent="0.25">
      <c r="A11" s="62" t="str">
        <f t="shared" si="0"/>
        <v>120. - Résultat de l'exercice (bénéfice) </v>
      </c>
      <c r="B11" s="67" t="s">
        <v>37</v>
      </c>
      <c r="C11" s="68" t="s">
        <v>38</v>
      </c>
      <c r="D11" s="68">
        <v>34</v>
      </c>
      <c r="E11" s="85">
        <f>SUMIF('Détail des budgets (écritures)'!C:C,'Plan comptable'!B11,'Détail des budgets (écritures)'!AD:AD)</f>
        <v>0</v>
      </c>
    </row>
    <row r="12" spans="1:6" x14ac:dyDescent="0.25">
      <c r="A12" s="62" t="str">
        <f t="shared" si="0"/>
        <v>129. - Résultat de l'exercice (perte) </v>
      </c>
      <c r="B12" s="67" t="s">
        <v>39</v>
      </c>
      <c r="C12" s="68" t="s">
        <v>40</v>
      </c>
      <c r="D12" s="68">
        <v>34</v>
      </c>
      <c r="E12" s="85">
        <f>SUMIF('Détail des budgets (écritures)'!C:C,'Plan comptable'!B12,'Détail des budgets (écritures)'!AD:AD)</f>
        <v>0</v>
      </c>
    </row>
    <row r="13" spans="1:6" x14ac:dyDescent="0.25">
      <c r="A13" s="62" t="str">
        <f t="shared" si="0"/>
        <v>13. - Subventions d'investissement</v>
      </c>
      <c r="B13" s="65" t="s">
        <v>41</v>
      </c>
      <c r="C13" s="66" t="s">
        <v>42</v>
      </c>
      <c r="D13" s="66"/>
      <c r="E13" s="85">
        <f>SUMIF('Détail des budgets (écritures)'!C:C,'Plan comptable'!B13,'Détail des budgets (écritures)'!AD:AD)</f>
        <v>0</v>
      </c>
    </row>
    <row r="14" spans="1:6" x14ac:dyDescent="0.25">
      <c r="A14" s="62" t="str">
        <f t="shared" si="0"/>
        <v>131. - Subventions d'équipement</v>
      </c>
      <c r="B14" s="67" t="s">
        <v>43</v>
      </c>
      <c r="C14" s="68" t="s">
        <v>44</v>
      </c>
      <c r="D14" s="68">
        <v>35</v>
      </c>
      <c r="E14" s="85">
        <f>SUMIF('Détail des budgets (écritures)'!C:C,'Plan comptable'!B14,'Détail des budgets (écritures)'!AD:AD)</f>
        <v>0</v>
      </c>
    </row>
    <row r="15" spans="1:6" x14ac:dyDescent="0.25">
      <c r="A15" s="62" t="str">
        <f t="shared" si="0"/>
        <v>15. - Provisions</v>
      </c>
      <c r="B15" s="65" t="s">
        <v>63</v>
      </c>
      <c r="C15" s="66" t="s">
        <v>64</v>
      </c>
      <c r="D15" s="66"/>
      <c r="E15" s="85">
        <f>SUMIF('Détail des budgets (écritures)'!C:C,'Plan comptable'!B15,'Détail des budgets (écritures)'!AD:AD)</f>
        <v>0</v>
      </c>
    </row>
    <row r="16" spans="1:6" x14ac:dyDescent="0.25">
      <c r="A16" s="62" t="str">
        <f t="shared" si="0"/>
        <v>151. - Provisions pour risques</v>
      </c>
      <c r="B16" s="67" t="s">
        <v>65</v>
      </c>
      <c r="C16" s="68" t="s">
        <v>66</v>
      </c>
      <c r="D16" s="68">
        <v>35</v>
      </c>
      <c r="E16" s="85">
        <f>SUMIF('Détail des budgets (écritures)'!C:C,'Plan comptable'!B16,'Détail des budgets (écritures)'!AD:AD)</f>
        <v>0</v>
      </c>
    </row>
    <row r="17" spans="1:5" x14ac:dyDescent="0.25">
      <c r="A17" s="62" t="str">
        <f t="shared" si="0"/>
        <v>158. - Autres provisions pour charges</v>
      </c>
      <c r="B17" s="67" t="s">
        <v>77</v>
      </c>
      <c r="C17" s="68" t="s">
        <v>78</v>
      </c>
      <c r="D17" s="68">
        <v>35</v>
      </c>
      <c r="E17" s="85">
        <f>SUMIF('Détail des budgets (écritures)'!C:C,'Plan comptable'!B17,'Détail des budgets (écritures)'!AD:AD)</f>
        <v>0</v>
      </c>
    </row>
    <row r="18" spans="1:5" x14ac:dyDescent="0.25">
      <c r="A18" s="62" t="str">
        <f t="shared" si="0"/>
        <v>16. - Emprunts et dettes assimilées</v>
      </c>
      <c r="B18" s="65" t="s">
        <v>79</v>
      </c>
      <c r="C18" s="66" t="s">
        <v>80</v>
      </c>
      <c r="D18" s="66"/>
      <c r="E18" s="85">
        <f>SUMIF('Détail des budgets (écritures)'!C:C,'Plan comptable'!B18,'Détail des budgets (écritures)'!AD:AD)</f>
        <v>0</v>
      </c>
    </row>
    <row r="19" spans="1:5" ht="30" x14ac:dyDescent="0.25">
      <c r="A19" s="62" t="str">
        <f t="shared" si="0"/>
        <v>164. - Emprunts auprès des établissements de crédit </v>
      </c>
      <c r="B19" s="67" t="s">
        <v>87</v>
      </c>
      <c r="C19" s="68" t="s">
        <v>88</v>
      </c>
      <c r="D19" s="68">
        <v>37</v>
      </c>
      <c r="E19" s="85">
        <f>SUMIF('Détail des budgets (écritures)'!C:C,'Plan comptable'!B19,'Détail des budgets (écritures)'!AD:AD)</f>
        <v>0</v>
      </c>
    </row>
    <row r="20" spans="1:5" x14ac:dyDescent="0.25">
      <c r="A20" s="62" t="str">
        <f t="shared" si="0"/>
        <v>165. - Dépôts et cautionnements reçus </v>
      </c>
      <c r="B20" s="67" t="s">
        <v>89</v>
      </c>
      <c r="C20" s="68" t="s">
        <v>90</v>
      </c>
      <c r="D20" s="68">
        <v>38</v>
      </c>
      <c r="E20" s="85">
        <f>SUMIF('Détail des budgets (écritures)'!C:C,'Plan comptable'!B20,'Détail des budgets (écritures)'!AD:AD)</f>
        <v>0</v>
      </c>
    </row>
    <row r="21" spans="1:5" x14ac:dyDescent="0.25">
      <c r="A21" s="62" t="str">
        <f t="shared" si="0"/>
        <v>19. - Fonds dédiés</v>
      </c>
      <c r="B21" s="67" t="s">
        <v>2180</v>
      </c>
      <c r="C21" s="68" t="s">
        <v>2181</v>
      </c>
      <c r="D21" s="68"/>
      <c r="E21" s="85">
        <f>SUMIF('Détail des budgets (écritures)'!C:C,'Plan comptable'!B21,'Détail des budgets (écritures)'!AD:AD)</f>
        <v>0</v>
      </c>
    </row>
    <row r="22" spans="1:5" x14ac:dyDescent="0.25">
      <c r="A22" s="62" t="str">
        <f t="shared" si="0"/>
        <v>194. - Fonds dédiés sur subvention d'exploitation</v>
      </c>
      <c r="B22" s="67" t="s">
        <v>2183</v>
      </c>
      <c r="C22" s="68" t="s">
        <v>2184</v>
      </c>
      <c r="D22" s="68">
        <v>80</v>
      </c>
      <c r="E22" s="85">
        <f>SUMIF('Détail des budgets (écritures)'!C:C,'Plan comptable'!B22,'Détail des budgets (écritures)'!AD:AD)</f>
        <v>0</v>
      </c>
    </row>
    <row r="23" spans="1:5" x14ac:dyDescent="0.25">
      <c r="A23" s="62" t="str">
        <f t="shared" si="0"/>
        <v xml:space="preserve"> - </v>
      </c>
      <c r="B23" s="67"/>
      <c r="C23" s="68"/>
      <c r="D23" s="68"/>
      <c r="E23" s="85">
        <f>SUMIF('Détail des budgets (écritures)'!C:C,'Plan comptable'!B23,'Détail des budgets (écritures)'!AD:AD)</f>
        <v>0</v>
      </c>
    </row>
    <row r="24" spans="1:5" x14ac:dyDescent="0.25">
      <c r="A24" s="62" t="str">
        <f t="shared" si="0"/>
        <v>2. - COMPTES D'IMMOBILISATIONS</v>
      </c>
      <c r="B24" s="65" t="s">
        <v>1981</v>
      </c>
      <c r="C24" s="66" t="s">
        <v>117</v>
      </c>
      <c r="D24" s="66"/>
      <c r="E24" s="85">
        <f>SUMIF('Détail des budgets (écritures)'!C:C,'Plan comptable'!B24,'Détail des budgets (écritures)'!AD:AD)</f>
        <v>0</v>
      </c>
    </row>
    <row r="25" spans="1:5" x14ac:dyDescent="0.25">
      <c r="A25" s="62" t="str">
        <f t="shared" si="0"/>
        <v>20. - Immobilisations incorporelles</v>
      </c>
      <c r="B25" s="65" t="s">
        <v>118</v>
      </c>
      <c r="C25" s="66" t="s">
        <v>119</v>
      </c>
      <c r="D25" s="66"/>
      <c r="E25" s="85">
        <f>SUMIF('Détail des budgets (écritures)'!C:C,'Plan comptable'!B25,'Détail des budgets (écritures)'!AD:AD)</f>
        <v>0</v>
      </c>
    </row>
    <row r="26" spans="1:5" x14ac:dyDescent="0.25">
      <c r="A26" s="62" t="str">
        <f t="shared" si="0"/>
        <v>201. - Frais d'établissement</v>
      </c>
      <c r="B26" s="67" t="s">
        <v>120</v>
      </c>
      <c r="C26" s="68" t="s">
        <v>121</v>
      </c>
      <c r="D26" s="68">
        <v>1</v>
      </c>
      <c r="E26" s="85">
        <f>SUMIF('Détail des budgets (écritures)'!C:C,'Plan comptable'!B26,'Détail des budgets (écritures)'!AD:AD)</f>
        <v>0</v>
      </c>
    </row>
    <row r="27" spans="1:5" x14ac:dyDescent="0.25">
      <c r="A27" s="62" t="str">
        <f t="shared" ref="A27:A53" si="1">CONCATENATE(B27," - ",C27)</f>
        <v>208. - Autres immobilisations incorporelles </v>
      </c>
      <c r="B27" s="67" t="s">
        <v>130</v>
      </c>
      <c r="C27" s="68" t="s">
        <v>131</v>
      </c>
      <c r="D27" s="68">
        <v>2</v>
      </c>
      <c r="E27" s="85">
        <f>SUMIF('Détail des budgets (écritures)'!C:C,'Plan comptable'!B27,'Détail des budgets (écritures)'!AD:AD)</f>
        <v>0</v>
      </c>
    </row>
    <row r="28" spans="1:5" x14ac:dyDescent="0.25">
      <c r="A28" s="62" t="str">
        <f t="shared" si="1"/>
        <v>21. - Immobilisations corporelles</v>
      </c>
      <c r="B28" s="65" t="s">
        <v>134</v>
      </c>
      <c r="C28" s="66" t="s">
        <v>135</v>
      </c>
      <c r="D28" s="66"/>
      <c r="E28" s="85">
        <f>SUMIF('Détail des budgets (écritures)'!C:C,'Plan comptable'!B28,'Détail des budgets (écritures)'!AD:AD)</f>
        <v>0</v>
      </c>
    </row>
    <row r="29" spans="1:5" x14ac:dyDescent="0.25">
      <c r="A29" s="62" t="str">
        <f t="shared" si="1"/>
        <v>213. - Constructions</v>
      </c>
      <c r="B29" s="67" t="s">
        <v>152</v>
      </c>
      <c r="C29" s="68" t="s">
        <v>153</v>
      </c>
      <c r="D29" s="68"/>
      <c r="E29" s="85">
        <f>SUMIF('Détail des budgets (écritures)'!C:C,'Plan comptable'!B29,'Détail des budgets (écritures)'!AD:AD)</f>
        <v>0</v>
      </c>
    </row>
    <row r="30" spans="1:5" x14ac:dyDescent="0.25">
      <c r="A30" s="62" t="str">
        <f t="shared" si="1"/>
        <v>2131. - Locaux</v>
      </c>
      <c r="B30" s="69" t="s">
        <v>154</v>
      </c>
      <c r="C30" s="70" t="s">
        <v>2178</v>
      </c>
      <c r="D30" s="70">
        <v>3</v>
      </c>
      <c r="E30" s="85">
        <f>SUMIF('Détail des budgets (écritures)'!C:C,'Plan comptable'!B30,'Détail des budgets (écritures)'!AD:AD)</f>
        <v>0</v>
      </c>
    </row>
    <row r="31" spans="1:5" x14ac:dyDescent="0.25">
      <c r="A31" s="62" t="str">
        <f t="shared" si="1"/>
        <v>2135. - Agencements</v>
      </c>
      <c r="B31" s="69" t="s">
        <v>156</v>
      </c>
      <c r="C31" s="70" t="s">
        <v>2179</v>
      </c>
      <c r="D31" s="70">
        <v>4</v>
      </c>
      <c r="E31" s="85">
        <f>SUMIF('Détail des budgets (écritures)'!C:C,'Plan comptable'!B31,'Détail des budgets (écritures)'!AD:AD)</f>
        <v>0</v>
      </c>
    </row>
    <row r="32" spans="1:5" x14ac:dyDescent="0.25">
      <c r="A32" s="62" t="str">
        <f t="shared" si="1"/>
        <v>218. - Autres immobilisations corporelles</v>
      </c>
      <c r="B32" s="67" t="s">
        <v>174</v>
      </c>
      <c r="C32" s="68" t="s">
        <v>175</v>
      </c>
      <c r="D32" s="68"/>
      <c r="E32" s="85">
        <f>SUMIF('Détail des budgets (écritures)'!C:C,'Plan comptable'!B32,'Détail des budgets (écritures)'!AD:AD)</f>
        <v>0</v>
      </c>
    </row>
    <row r="33" spans="1:5" x14ac:dyDescent="0.25">
      <c r="A33" s="62" t="str">
        <f t="shared" si="1"/>
        <v>2181. - Electroménager</v>
      </c>
      <c r="B33" s="69" t="s">
        <v>176</v>
      </c>
      <c r="C33" s="70" t="s">
        <v>1992</v>
      </c>
      <c r="D33" s="70">
        <v>6</v>
      </c>
      <c r="E33" s="85">
        <f>SUMIF('Détail des budgets (écritures)'!C:C,'Plan comptable'!B33,'Détail des budgets (écritures)'!AD:AD)</f>
        <v>0</v>
      </c>
    </row>
    <row r="34" spans="1:5" ht="30" x14ac:dyDescent="0.25">
      <c r="A34" s="62" t="str">
        <f t="shared" si="1"/>
        <v>2183. - Matériel électronique et matériel informatique </v>
      </c>
      <c r="B34" s="69" t="s">
        <v>180</v>
      </c>
      <c r="C34" s="70" t="s">
        <v>2010</v>
      </c>
      <c r="D34" s="70">
        <v>7</v>
      </c>
      <c r="E34" s="85">
        <f>SUMIF('Détail des budgets (écritures)'!C:C,'Plan comptable'!B34,'Détail des budgets (écritures)'!AD:AD)</f>
        <v>0</v>
      </c>
    </row>
    <row r="35" spans="1:5" x14ac:dyDescent="0.25">
      <c r="A35" s="62" t="str">
        <f t="shared" si="1"/>
        <v>2184. - Mobilier</v>
      </c>
      <c r="B35" s="69" t="s">
        <v>182</v>
      </c>
      <c r="C35" s="70" t="s">
        <v>183</v>
      </c>
      <c r="D35" s="70">
        <v>5</v>
      </c>
      <c r="E35" s="85">
        <f>SUMIF('Détail des budgets (écritures)'!C:C,'Plan comptable'!B35,'Détail des budgets (écritures)'!AD:AD)</f>
        <v>0</v>
      </c>
    </row>
    <row r="36" spans="1:5" x14ac:dyDescent="0.25">
      <c r="A36" s="62" t="str">
        <f t="shared" si="1"/>
        <v>2185. - Vaisselle</v>
      </c>
      <c r="B36" s="69" t="s">
        <v>184</v>
      </c>
      <c r="C36" s="70" t="s">
        <v>1990</v>
      </c>
      <c r="D36" s="70">
        <v>8</v>
      </c>
      <c r="E36" s="85">
        <f>SUMIF('Détail des budgets (écritures)'!C:C,'Plan comptable'!B36,'Détail des budgets (écritures)'!AD:AD)</f>
        <v>0</v>
      </c>
    </row>
    <row r="37" spans="1:5" x14ac:dyDescent="0.25">
      <c r="A37" s="62" t="str">
        <f t="shared" si="1"/>
        <v>2186. - Linge</v>
      </c>
      <c r="B37" s="69" t="s">
        <v>186</v>
      </c>
      <c r="C37" s="70" t="s">
        <v>1991</v>
      </c>
      <c r="D37" s="70">
        <v>9</v>
      </c>
      <c r="E37" s="85">
        <f>SUMIF('Détail des budgets (écritures)'!C:C,'Plan comptable'!B37,'Détail des budgets (écritures)'!AD:AD)</f>
        <v>0</v>
      </c>
    </row>
    <row r="38" spans="1:5" x14ac:dyDescent="0.25">
      <c r="A38" s="62" t="str">
        <f t="shared" si="1"/>
        <v>23. - Immobilisations en cours</v>
      </c>
      <c r="B38" s="65" t="s">
        <v>192</v>
      </c>
      <c r="C38" s="66" t="s">
        <v>193</v>
      </c>
      <c r="D38" s="66"/>
      <c r="E38" s="85">
        <f>SUMIF('Détail des budgets (écritures)'!C:C,'Plan comptable'!B38,'Détail des budgets (écritures)'!AD:AD)</f>
        <v>0</v>
      </c>
    </row>
    <row r="39" spans="1:5" x14ac:dyDescent="0.25">
      <c r="A39" s="62" t="str">
        <f t="shared" si="1"/>
        <v>231. - Immobilisations corporelles en cours</v>
      </c>
      <c r="B39" s="67" t="s">
        <v>194</v>
      </c>
      <c r="C39" s="68" t="s">
        <v>195</v>
      </c>
      <c r="D39" s="68"/>
      <c r="E39" s="85">
        <f>SUMIF('Détail des budgets (écritures)'!C:C,'Plan comptable'!B39,'Détail des budgets (écritures)'!AD:AD)</f>
        <v>0</v>
      </c>
    </row>
    <row r="40" spans="1:5" ht="30" x14ac:dyDescent="0.25">
      <c r="A40" s="62" t="str">
        <f t="shared" si="1"/>
        <v>238. - Avances et acomptes versés sur commandes d'immobilisations corporelles </v>
      </c>
      <c r="B40" s="67" t="s">
        <v>200</v>
      </c>
      <c r="C40" s="68" t="s">
        <v>201</v>
      </c>
      <c r="D40" s="68"/>
      <c r="E40" s="85">
        <f>SUMIF('Détail des budgets (écritures)'!C:C,'Plan comptable'!B40,'Détail des budgets (écritures)'!AD:AD)</f>
        <v>0</v>
      </c>
    </row>
    <row r="41" spans="1:5" x14ac:dyDescent="0.25">
      <c r="A41" s="62" t="str">
        <f t="shared" si="1"/>
        <v>27. - Autres immobilisations financières </v>
      </c>
      <c r="B41" s="65" t="s">
        <v>216</v>
      </c>
      <c r="C41" s="66" t="s">
        <v>217</v>
      </c>
      <c r="D41" s="66"/>
      <c r="E41" s="85">
        <f>SUMIF('Détail des budgets (écritures)'!C:C,'Plan comptable'!B41,'Détail des budgets (écritures)'!AD:AD)</f>
        <v>0</v>
      </c>
    </row>
    <row r="42" spans="1:5" x14ac:dyDescent="0.25">
      <c r="A42" s="62" t="str">
        <f t="shared" si="1"/>
        <v>274. - Prêts</v>
      </c>
      <c r="B42" s="67" t="s">
        <v>224</v>
      </c>
      <c r="C42" s="68" t="s">
        <v>225</v>
      </c>
      <c r="D42" s="68">
        <v>11</v>
      </c>
      <c r="E42" s="85">
        <f>SUMIF('Détail des budgets (écritures)'!C:C,'Plan comptable'!B42,'Détail des budgets (écritures)'!AD:AD)</f>
        <v>0</v>
      </c>
    </row>
    <row r="43" spans="1:5" x14ac:dyDescent="0.25">
      <c r="A43" s="62" t="str">
        <f t="shared" si="1"/>
        <v>275. - Dépôts et cautionnements versés </v>
      </c>
      <c r="B43" s="67" t="s">
        <v>226</v>
      </c>
      <c r="C43" s="68" t="s">
        <v>227</v>
      </c>
      <c r="D43" s="68"/>
      <c r="E43" s="85">
        <f>SUMIF('Détail des budgets (écritures)'!C:C,'Plan comptable'!B43,'Détail des budgets (écritures)'!AD:AD)</f>
        <v>0</v>
      </c>
    </row>
    <row r="44" spans="1:5" x14ac:dyDescent="0.25">
      <c r="A44" s="62" t="str">
        <f t="shared" si="1"/>
        <v>2751. - Syndic ALLUR</v>
      </c>
      <c r="B44" s="67" t="s">
        <v>1172</v>
      </c>
      <c r="C44" s="68" t="s">
        <v>2107</v>
      </c>
      <c r="D44" s="68">
        <v>10</v>
      </c>
      <c r="E44" s="85">
        <f>SUMIF('Détail des budgets (écritures)'!C:C,'Plan comptable'!B44,'Détail des budgets (écritures)'!AD:AD)</f>
        <v>0</v>
      </c>
    </row>
    <row r="45" spans="1:5" x14ac:dyDescent="0.25">
      <c r="A45" s="62" t="str">
        <f t="shared" si="1"/>
        <v>2752. - Syndic Fonds de Roulement</v>
      </c>
      <c r="B45" s="67" t="s">
        <v>2106</v>
      </c>
      <c r="C45" s="68" t="s">
        <v>2108</v>
      </c>
      <c r="D45" s="68">
        <v>10</v>
      </c>
      <c r="E45" s="85">
        <f>SUMIF('Détail des budgets (écritures)'!C:C,'Plan comptable'!B45,'Détail des budgets (écritures)'!AD:AD)</f>
        <v>0</v>
      </c>
    </row>
    <row r="46" spans="1:5" x14ac:dyDescent="0.25">
      <c r="A46" s="62" t="str">
        <f t="shared" si="1"/>
        <v>28. - Amortissements des immobilisations</v>
      </c>
      <c r="B46" s="65" t="s">
        <v>236</v>
      </c>
      <c r="C46" s="66" t="s">
        <v>237</v>
      </c>
      <c r="D46" s="66"/>
      <c r="E46" s="85">
        <f>SUMIF('Détail des budgets (écritures)'!C:C,'Plan comptable'!B46,'Détail des budgets (écritures)'!AD:AD)</f>
        <v>0</v>
      </c>
    </row>
    <row r="47" spans="1:5" ht="30" x14ac:dyDescent="0.25">
      <c r="A47" s="62" t="str">
        <f t="shared" si="1"/>
        <v>280. - Amortissements des immobilisations incorporelles </v>
      </c>
      <c r="B47" s="67" t="s">
        <v>238</v>
      </c>
      <c r="C47" s="68" t="s">
        <v>239</v>
      </c>
      <c r="D47" s="68"/>
      <c r="E47" s="85">
        <f>SUMIF('Détail des budgets (écritures)'!C:C,'Plan comptable'!B47,'Détail des budgets (écritures)'!AD:AD)</f>
        <v>0</v>
      </c>
    </row>
    <row r="48" spans="1:5" x14ac:dyDescent="0.25">
      <c r="A48" s="62" t="str">
        <f t="shared" si="1"/>
        <v>2801. - Amort. frais d'établissement</v>
      </c>
      <c r="B48" s="71" t="s">
        <v>240</v>
      </c>
      <c r="C48" s="62" t="s">
        <v>2028</v>
      </c>
      <c r="D48" s="62">
        <v>18</v>
      </c>
      <c r="E48" s="85">
        <f>SUMIF('Détail des budgets (écritures)'!C:C,'Plan comptable'!B48,'Détail des budgets (écritures)'!AD:AD)</f>
        <v>0</v>
      </c>
    </row>
    <row r="49" spans="1:5" x14ac:dyDescent="0.25">
      <c r="A49" s="62" t="str">
        <f t="shared" si="1"/>
        <v>2808. - Amort. autres immobilisations incorporelles </v>
      </c>
      <c r="B49" s="71" t="s">
        <v>246</v>
      </c>
      <c r="C49" s="62" t="s">
        <v>2029</v>
      </c>
      <c r="D49" s="62">
        <v>19</v>
      </c>
      <c r="E49" s="85">
        <f>SUMIF('Détail des budgets (écritures)'!C:C,'Plan comptable'!B49,'Détail des budgets (écritures)'!AD:AD)</f>
        <v>0</v>
      </c>
    </row>
    <row r="50" spans="1:5" ht="30" x14ac:dyDescent="0.25">
      <c r="A50" s="62" t="str">
        <f t="shared" ref="A50" si="2">CONCATENATE(B50," - ",C50)</f>
        <v>281. - Amortissements des immobilisations corporelles </v>
      </c>
      <c r="B50" s="67" t="s">
        <v>247</v>
      </c>
      <c r="C50" s="68" t="s">
        <v>248</v>
      </c>
      <c r="D50" s="68"/>
      <c r="E50" s="85">
        <f>SUMIF('Détail des budgets (écritures)'!C:C,'Plan comptable'!B50,'Détail des budgets (écritures)'!AD:AD)</f>
        <v>0</v>
      </c>
    </row>
    <row r="51" spans="1:5" x14ac:dyDescent="0.25">
      <c r="A51" s="62" t="str">
        <f t="shared" si="1"/>
        <v>2813. - Amort. Constructions</v>
      </c>
      <c r="B51" s="71" t="s">
        <v>251</v>
      </c>
      <c r="C51" s="68" t="s">
        <v>2019</v>
      </c>
      <c r="D51" s="68"/>
      <c r="E51" s="85">
        <f>SUMIF('Détail des budgets (écritures)'!C:C,'Plan comptable'!B51,'Détail des budgets (écritures)'!AD:AD)</f>
        <v>0</v>
      </c>
    </row>
    <row r="52" spans="1:5" x14ac:dyDescent="0.25">
      <c r="A52" s="62" t="str">
        <f t="shared" si="1"/>
        <v>28131. - Amort. Appartement</v>
      </c>
      <c r="B52" s="71" t="s">
        <v>2012</v>
      </c>
      <c r="C52" s="68" t="s">
        <v>2020</v>
      </c>
      <c r="D52" s="68">
        <v>20</v>
      </c>
      <c r="E52" s="85">
        <f>SUMIF('Détail des budgets (écritures)'!C:C,'Plan comptable'!B52,'Détail des budgets (écritures)'!AD:AD)</f>
        <v>0</v>
      </c>
    </row>
    <row r="53" spans="1:5" x14ac:dyDescent="0.25">
      <c r="A53" s="62" t="str">
        <f t="shared" si="1"/>
        <v>28135. - Amort. Travaux</v>
      </c>
      <c r="B53" s="71" t="s">
        <v>2013</v>
      </c>
      <c r="C53" s="68" t="s">
        <v>2021</v>
      </c>
      <c r="D53" s="68">
        <v>21</v>
      </c>
      <c r="E53" s="85">
        <f>SUMIF('Détail des budgets (écritures)'!C:C,'Plan comptable'!B53,'Détail des budgets (écritures)'!AD:AD)</f>
        <v>0</v>
      </c>
    </row>
    <row r="54" spans="1:5" x14ac:dyDescent="0.25">
      <c r="A54" s="62" t="str">
        <f t="shared" ref="A54:A64" si="3">CONCATENATE(B54," - ",C54)</f>
        <v>2818. - Amort. Autres immobilisations corporelles</v>
      </c>
      <c r="B54" s="71" t="s">
        <v>257</v>
      </c>
      <c r="C54" s="68" t="s">
        <v>2022</v>
      </c>
      <c r="D54" s="68"/>
      <c r="E54" s="85">
        <f>SUMIF('Détail des budgets (écritures)'!C:C,'Plan comptable'!B54,'Détail des budgets (écritures)'!AD:AD)</f>
        <v>0</v>
      </c>
    </row>
    <row r="55" spans="1:5" x14ac:dyDescent="0.25">
      <c r="A55" s="62" t="str">
        <f t="shared" si="3"/>
        <v>28181. - Amort. Electroménager</v>
      </c>
      <c r="B55" s="71" t="s">
        <v>2014</v>
      </c>
      <c r="C55" s="68" t="s">
        <v>2023</v>
      </c>
      <c r="D55" s="68">
        <v>23</v>
      </c>
      <c r="E55" s="85">
        <f>SUMIF('Détail des budgets (écritures)'!C:C,'Plan comptable'!B55,'Détail des budgets (écritures)'!AD:AD)</f>
        <v>0</v>
      </c>
    </row>
    <row r="56" spans="1:5" ht="30" x14ac:dyDescent="0.25">
      <c r="A56" s="62" t="str">
        <f t="shared" si="3"/>
        <v>28183. - Amort. Matériel électronique et matériel informatique </v>
      </c>
      <c r="B56" s="71" t="s">
        <v>2015</v>
      </c>
      <c r="C56" s="68" t="s">
        <v>2024</v>
      </c>
      <c r="D56" s="68">
        <v>24</v>
      </c>
      <c r="E56" s="85">
        <f>SUMIF('Détail des budgets (écritures)'!C:C,'Plan comptable'!B56,'Détail des budgets (écritures)'!AD:AD)</f>
        <v>0</v>
      </c>
    </row>
    <row r="57" spans="1:5" x14ac:dyDescent="0.25">
      <c r="A57" s="62" t="str">
        <f t="shared" si="3"/>
        <v>28184. - Amort. Mobilier</v>
      </c>
      <c r="B57" s="71" t="s">
        <v>2016</v>
      </c>
      <c r="C57" s="68" t="s">
        <v>2025</v>
      </c>
      <c r="D57" s="68">
        <v>22</v>
      </c>
      <c r="E57" s="85">
        <f>SUMIF('Détail des budgets (écritures)'!C:C,'Plan comptable'!B57,'Détail des budgets (écritures)'!AD:AD)</f>
        <v>0</v>
      </c>
    </row>
    <row r="58" spans="1:5" x14ac:dyDescent="0.25">
      <c r="A58" s="62" t="str">
        <f t="shared" si="3"/>
        <v>28185. - Amort. Vaisselle</v>
      </c>
      <c r="B58" s="71" t="s">
        <v>2017</v>
      </c>
      <c r="C58" s="68" t="s">
        <v>2026</v>
      </c>
      <c r="D58" s="68">
        <v>25</v>
      </c>
      <c r="E58" s="85">
        <f>SUMIF('Détail des budgets (écritures)'!C:C,'Plan comptable'!B58,'Détail des budgets (écritures)'!AD:AD)</f>
        <v>0</v>
      </c>
    </row>
    <row r="59" spans="1:5" x14ac:dyDescent="0.25">
      <c r="A59" s="62" t="str">
        <f t="shared" si="3"/>
        <v>28186. - Amort. Linge</v>
      </c>
      <c r="B59" s="71" t="s">
        <v>2018</v>
      </c>
      <c r="C59" s="68" t="s">
        <v>2027</v>
      </c>
      <c r="D59" s="68">
        <v>26</v>
      </c>
      <c r="E59" s="85">
        <f>SUMIF('Détail des budgets (écritures)'!C:C,'Plan comptable'!B59,'Détail des budgets (écritures)'!AD:AD)</f>
        <v>0</v>
      </c>
    </row>
    <row r="60" spans="1:5" x14ac:dyDescent="0.25">
      <c r="A60" s="62" t="str">
        <f t="shared" si="3"/>
        <v>3. - COMPTES DE STOCKS ET EN-COURS</v>
      </c>
      <c r="B60" s="65" t="s">
        <v>1983</v>
      </c>
      <c r="C60" s="66" t="s">
        <v>306</v>
      </c>
      <c r="D60" s="66"/>
      <c r="E60" s="85">
        <f>SUMIF('Détail des budgets (écritures)'!C:C,'Plan comptable'!B60,'Détail des budgets (écritures)'!AD:AD)</f>
        <v>0</v>
      </c>
    </row>
    <row r="61" spans="1:5" x14ac:dyDescent="0.25">
      <c r="A61" s="62" t="str">
        <f t="shared" si="3"/>
        <v>32. - Autres approvisionnements</v>
      </c>
      <c r="B61" s="65" t="s">
        <v>315</v>
      </c>
      <c r="C61" s="66" t="s">
        <v>316</v>
      </c>
      <c r="D61" s="66"/>
      <c r="E61" s="85">
        <f>SUMIF('Détail des budgets (écritures)'!C:C,'Plan comptable'!B61,'Détail des budgets (écritures)'!AD:AD)</f>
        <v>0</v>
      </c>
    </row>
    <row r="62" spans="1:5" x14ac:dyDescent="0.25">
      <c r="A62" s="62" t="str">
        <f t="shared" si="3"/>
        <v>4. - COMPTES DE TIERS</v>
      </c>
      <c r="B62" s="65" t="s">
        <v>1984</v>
      </c>
      <c r="C62" s="66" t="s">
        <v>367</v>
      </c>
      <c r="D62" s="66"/>
      <c r="E62" s="85">
        <f>SUMIF('Détail des budgets (écritures)'!C:C,'Plan comptable'!B62,'Détail des budgets (écritures)'!AD:AD)</f>
        <v>0</v>
      </c>
    </row>
    <row r="63" spans="1:5" x14ac:dyDescent="0.25">
      <c r="A63" s="62" t="str">
        <f t="shared" si="3"/>
        <v>40. - Fournisseurs et comptes rattachés</v>
      </c>
      <c r="B63" s="65" t="s">
        <v>368</v>
      </c>
      <c r="C63" s="66" t="s">
        <v>369</v>
      </c>
      <c r="D63" s="66"/>
      <c r="E63" s="85">
        <f>SUMIF('Détail des budgets (écritures)'!C:C,'Plan comptable'!B63,'Détail des budgets (écritures)'!AD:AD)</f>
        <v>0</v>
      </c>
    </row>
    <row r="64" spans="1:5" x14ac:dyDescent="0.25">
      <c r="A64" s="62" t="str">
        <f t="shared" si="3"/>
        <v>400. - Fournisseurs et Comptes rattachés </v>
      </c>
      <c r="B64" s="67" t="s">
        <v>370</v>
      </c>
      <c r="C64" s="68" t="s">
        <v>371</v>
      </c>
      <c r="D64" s="68">
        <v>39</v>
      </c>
      <c r="E64" s="85">
        <f>SUMIF('Détail des budgets (écritures)'!C:C,'Plan comptable'!B64,'Détail des budgets (écritures)'!AD:AD)</f>
        <v>0</v>
      </c>
    </row>
    <row r="65" spans="1:5" x14ac:dyDescent="0.25">
      <c r="A65" s="62" t="str">
        <f t="shared" ref="A65:A83" si="4">CONCATENATE(B65," - ",C65)</f>
        <v>408. - Fournisseurs - Factures non parvenues </v>
      </c>
      <c r="B65" s="67" t="s">
        <v>380</v>
      </c>
      <c r="C65" s="68" t="s">
        <v>381</v>
      </c>
      <c r="D65" s="68">
        <v>39</v>
      </c>
      <c r="E65" s="85">
        <f>SUMIF('Détail des budgets (écritures)'!C:C,'Plan comptable'!B65,'Détail des budgets (écritures)'!AD:AD)</f>
        <v>0</v>
      </c>
    </row>
    <row r="66" spans="1:5" ht="30" x14ac:dyDescent="0.25">
      <c r="A66" s="62" t="str">
        <f t="shared" si="4"/>
        <v>4091. - Fournisseurs - Avances et acomptes versés sur commandes </v>
      </c>
      <c r="B66" s="71" t="s">
        <v>384</v>
      </c>
      <c r="C66" s="62" t="s">
        <v>385</v>
      </c>
      <c r="D66" s="62"/>
      <c r="E66" s="85">
        <f>SUMIF('Détail des budgets (écritures)'!C:C,'Plan comptable'!B66,'Détail des budgets (écritures)'!AD:AD)</f>
        <v>0</v>
      </c>
    </row>
    <row r="67" spans="1:5" x14ac:dyDescent="0.25">
      <c r="A67" s="62" t="str">
        <f t="shared" si="4"/>
        <v>41. - Clients et comptes rattachés</v>
      </c>
      <c r="B67" s="65" t="s">
        <v>392</v>
      </c>
      <c r="C67" s="66" t="s">
        <v>393</v>
      </c>
      <c r="D67" s="66"/>
      <c r="E67" s="85">
        <f>SUMIF('Détail des budgets (écritures)'!C:C,'Plan comptable'!B67,'Détail des budgets (écritures)'!AD:AD)</f>
        <v>0</v>
      </c>
    </row>
    <row r="68" spans="1:5" x14ac:dyDescent="0.25">
      <c r="A68" s="62" t="str">
        <f t="shared" si="4"/>
        <v>410. - Clients et comptes rattachés </v>
      </c>
      <c r="B68" s="67" t="s">
        <v>394</v>
      </c>
      <c r="C68" s="68" t="s">
        <v>395</v>
      </c>
      <c r="D68" s="68">
        <v>13</v>
      </c>
      <c r="E68" s="85">
        <f>SUMIF('Détail des budgets (écritures)'!C:C,'Plan comptable'!B68,'Détail des budgets (écritures)'!AD:AD)</f>
        <v>0</v>
      </c>
    </row>
    <row r="69" spans="1:5" x14ac:dyDescent="0.25">
      <c r="A69" s="62" t="str">
        <f t="shared" si="4"/>
        <v>416. - Clients douteux ou litigieux</v>
      </c>
      <c r="B69" s="67" t="s">
        <v>400</v>
      </c>
      <c r="C69" s="68" t="s">
        <v>401</v>
      </c>
      <c r="D69" s="68">
        <v>13</v>
      </c>
      <c r="E69" s="85">
        <f>SUMIF('Détail des budgets (écritures)'!C:C,'Plan comptable'!B69,'Détail des budgets (écritures)'!AD:AD)</f>
        <v>0</v>
      </c>
    </row>
    <row r="70" spans="1:5" x14ac:dyDescent="0.25">
      <c r="A70" s="62" t="str">
        <f t="shared" si="4"/>
        <v>4191. - Clients - Avances et acomptes reçus</v>
      </c>
      <c r="B70" s="71" t="s">
        <v>406</v>
      </c>
      <c r="C70" s="62" t="s">
        <v>2031</v>
      </c>
      <c r="D70" s="62"/>
      <c r="E70" s="85">
        <f>SUMIF('Détail des budgets (écritures)'!C:C,'Plan comptable'!B70,'Détail des budgets (écritures)'!AD:AD)</f>
        <v>0</v>
      </c>
    </row>
    <row r="71" spans="1:5" x14ac:dyDescent="0.25">
      <c r="A71" s="62" t="str">
        <f t="shared" si="4"/>
        <v>42. - Personnel et comptes rattachés</v>
      </c>
      <c r="B71" s="65" t="s">
        <v>414</v>
      </c>
      <c r="C71" s="66" t="s">
        <v>415</v>
      </c>
      <c r="D71" s="66"/>
      <c r="E71" s="85">
        <f>SUMIF('Détail des budgets (écritures)'!C:C,'Plan comptable'!B71,'Détail des budgets (écritures)'!AD:AD)</f>
        <v>0</v>
      </c>
    </row>
    <row r="72" spans="1:5" x14ac:dyDescent="0.25">
      <c r="A72" s="62" t="str">
        <f t="shared" si="4"/>
        <v>421. - Personnel - Rémunérations dues </v>
      </c>
      <c r="B72" s="67" t="s">
        <v>416</v>
      </c>
      <c r="C72" s="68" t="s">
        <v>417</v>
      </c>
      <c r="D72" s="68">
        <v>40</v>
      </c>
      <c r="E72" s="85">
        <f>SUMIF('Détail des budgets (écritures)'!C:C,'Plan comptable'!B72,'Détail des budgets (écritures)'!AD:AD)</f>
        <v>0</v>
      </c>
    </row>
    <row r="73" spans="1:5" ht="30" x14ac:dyDescent="0.25">
      <c r="A73" s="62" t="str">
        <f t="shared" si="4"/>
        <v>43. - Sécurité sociale et autres organismes sociaux </v>
      </c>
      <c r="B73" s="65" t="s">
        <v>429</v>
      </c>
      <c r="C73" s="66" t="s">
        <v>430</v>
      </c>
      <c r="D73" s="66"/>
      <c r="E73" s="85">
        <f>SUMIF('Détail des budgets (écritures)'!C:C,'Plan comptable'!B73,'Détail des budgets (écritures)'!AD:AD)</f>
        <v>0</v>
      </c>
    </row>
    <row r="74" spans="1:5" x14ac:dyDescent="0.25">
      <c r="A74" s="62" t="str">
        <f t="shared" si="4"/>
        <v>431. - Sécurité sociale</v>
      </c>
      <c r="B74" s="67" t="s">
        <v>431</v>
      </c>
      <c r="C74" s="68" t="s">
        <v>432</v>
      </c>
      <c r="D74" s="68">
        <v>40</v>
      </c>
      <c r="E74" s="85">
        <f>SUMIF('Détail des budgets (écritures)'!C:C,'Plan comptable'!B74,'Détail des budgets (écritures)'!AD:AD)</f>
        <v>0</v>
      </c>
    </row>
    <row r="75" spans="1:5" x14ac:dyDescent="0.25">
      <c r="A75" s="62" t="str">
        <f t="shared" si="4"/>
        <v>44. - État et autres collectivités publiques </v>
      </c>
      <c r="B75" s="65" t="s">
        <v>437</v>
      </c>
      <c r="C75" s="66" t="s">
        <v>438</v>
      </c>
      <c r="D75" s="66"/>
      <c r="E75" s="85">
        <f>SUMIF('Détail des budgets (écritures)'!C:C,'Plan comptable'!B75,'Détail des budgets (écritures)'!AD:AD)</f>
        <v>0</v>
      </c>
    </row>
    <row r="76" spans="1:5" x14ac:dyDescent="0.25">
      <c r="A76" s="62" t="str">
        <f t="shared" si="4"/>
        <v>444. - Etat - Impôts sur les bénéfices </v>
      </c>
      <c r="B76" s="67" t="s">
        <v>449</v>
      </c>
      <c r="C76" s="68" t="s">
        <v>450</v>
      </c>
      <c r="D76" s="68">
        <v>41</v>
      </c>
      <c r="E76" s="85">
        <f>SUMIF('Détail des budgets (écritures)'!C:C,'Plan comptable'!B76,'Détail des budgets (écritures)'!AD:AD)</f>
        <v>0</v>
      </c>
    </row>
    <row r="77" spans="1:5" x14ac:dyDescent="0.25">
      <c r="A77" s="62" t="str">
        <f t="shared" si="4"/>
        <v>449. - Etat - Crédit d'impôt</v>
      </c>
      <c r="B77" s="67" t="s">
        <v>469</v>
      </c>
      <c r="C77" s="68" t="s">
        <v>2032</v>
      </c>
      <c r="D77" s="68">
        <v>41</v>
      </c>
      <c r="E77" s="85">
        <f>SUMIF('Détail des budgets (écritures)'!C:C,'Plan comptable'!B77,'Détail des budgets (écritures)'!AD:AD)</f>
        <v>0</v>
      </c>
    </row>
    <row r="78" spans="1:5" x14ac:dyDescent="0.25">
      <c r="A78" s="62" t="str">
        <f t="shared" si="4"/>
        <v>467. - Autres comptes débiteurs ou créditeurs </v>
      </c>
      <c r="B78" s="86" t="s">
        <v>491</v>
      </c>
      <c r="C78" s="86" t="s">
        <v>492</v>
      </c>
      <c r="D78" s="68"/>
      <c r="E78" s="85">
        <f>SUMIF('Détail des budgets (écritures)'!C:C,'Plan comptable'!B78,'Détail des budgets (écritures)'!AD:AD)</f>
        <v>0</v>
      </c>
    </row>
    <row r="79" spans="1:5" x14ac:dyDescent="0.25">
      <c r="A79" s="62"/>
      <c r="B79" s="67" t="s">
        <v>2132</v>
      </c>
      <c r="C79" s="68"/>
      <c r="D79" s="68">
        <v>31</v>
      </c>
      <c r="E79" s="85">
        <f>SUMIF('Détail des budgets (écritures)'!C:C,'Plan comptable'!B79,'Détail des budgets (écritures)'!AD:AD)</f>
        <v>0</v>
      </c>
    </row>
    <row r="80" spans="1:5" x14ac:dyDescent="0.25">
      <c r="A80" s="62"/>
      <c r="B80" s="67" t="s">
        <v>2133</v>
      </c>
      <c r="C80" s="68"/>
      <c r="D80" s="68">
        <v>31</v>
      </c>
      <c r="E80" s="85">
        <f>SUMIF('Détail des budgets (écritures)'!C:C,'Plan comptable'!B80,'Détail des budgets (écritures)'!AD:AD)</f>
        <v>0</v>
      </c>
    </row>
    <row r="81" spans="1:5" x14ac:dyDescent="0.25">
      <c r="A81" s="62" t="str">
        <f t="shared" si="4"/>
        <v>468. - Divers - Charges à payer et produits à recevoir </v>
      </c>
      <c r="B81" s="86" t="s">
        <v>493</v>
      </c>
      <c r="C81" s="86" t="s">
        <v>494</v>
      </c>
      <c r="D81" s="68"/>
      <c r="E81" s="85">
        <f>SUMIF('Détail des budgets (écritures)'!C:C,'Plan comptable'!B81,'Détail des budgets (écritures)'!AD:AD)</f>
        <v>0</v>
      </c>
    </row>
    <row r="82" spans="1:5" x14ac:dyDescent="0.25">
      <c r="A82" s="62" t="str">
        <f t="shared" si="4"/>
        <v>4686. - Charges à payer</v>
      </c>
      <c r="B82" s="87" t="s">
        <v>1388</v>
      </c>
      <c r="C82" s="87" t="s">
        <v>1389</v>
      </c>
      <c r="D82" s="68">
        <v>42</v>
      </c>
      <c r="E82" s="85">
        <f>SUMIF('Détail des budgets (écritures)'!C:C,'Plan comptable'!B82,'Détail des budgets (écritures)'!AD:AD)</f>
        <v>0</v>
      </c>
    </row>
    <row r="83" spans="1:5" x14ac:dyDescent="0.25">
      <c r="A83" s="62" t="str">
        <f t="shared" si="4"/>
        <v>4687. - Produits à recevoir</v>
      </c>
      <c r="B83" s="87" t="s">
        <v>1390</v>
      </c>
      <c r="C83" s="87" t="s">
        <v>1307</v>
      </c>
      <c r="D83" s="68">
        <v>31</v>
      </c>
      <c r="E83" s="85">
        <f>SUMIF('Détail des budgets (écritures)'!C:C,'Plan comptable'!B83,'Détail des budgets (écritures)'!AD:AD)</f>
        <v>0</v>
      </c>
    </row>
    <row r="84" spans="1:5" x14ac:dyDescent="0.25">
      <c r="A84" s="62" t="str">
        <f t="shared" ref="A84:A101" si="5">CONCATENATE(B84," - ",C84)</f>
        <v>48. - Comptes de régularisation</v>
      </c>
      <c r="B84" s="65" t="s">
        <v>516</v>
      </c>
      <c r="C84" s="66" t="s">
        <v>517</v>
      </c>
      <c r="D84" s="66"/>
      <c r="E84" s="85">
        <f>SUMIF('Détail des budgets (écritures)'!C:C,'Plan comptable'!B84,'Détail des budgets (écritures)'!AD:AD)</f>
        <v>0</v>
      </c>
    </row>
    <row r="85" spans="1:5" x14ac:dyDescent="0.25">
      <c r="A85" s="62" t="str">
        <f t="shared" si="5"/>
        <v>486. - Charges constatées d'avance </v>
      </c>
      <c r="B85" s="67" t="s">
        <v>520</v>
      </c>
      <c r="C85" s="68" t="s">
        <v>521</v>
      </c>
      <c r="D85" s="68">
        <v>17</v>
      </c>
      <c r="E85" s="85">
        <f>SUMIF('Détail des budgets (écritures)'!C:C,'Plan comptable'!B85,'Détail des budgets (écritures)'!AD:AD)</f>
        <v>0</v>
      </c>
    </row>
    <row r="86" spans="1:5" x14ac:dyDescent="0.25">
      <c r="A86" s="62" t="str">
        <f t="shared" si="5"/>
        <v>487. - Produits constatés d'avance </v>
      </c>
      <c r="B86" s="67" t="s">
        <v>522</v>
      </c>
      <c r="C86" s="68" t="s">
        <v>523</v>
      </c>
      <c r="D86" s="68"/>
      <c r="E86" s="85">
        <f>SUMIF('Détail des budgets (écritures)'!C:C,'Plan comptable'!B86,'Détail des budgets (écritures)'!AD:AD)</f>
        <v>0</v>
      </c>
    </row>
    <row r="87" spans="1:5" x14ac:dyDescent="0.25">
      <c r="A87" s="62" t="str">
        <f t="shared" si="5"/>
        <v>49. - Dépréciation des comptes de tiers </v>
      </c>
      <c r="B87" s="65" t="s">
        <v>526</v>
      </c>
      <c r="C87" s="66" t="s">
        <v>527</v>
      </c>
      <c r="D87" s="66"/>
      <c r="E87" s="85">
        <f>SUMIF('Détail des budgets (écritures)'!C:C,'Plan comptable'!B87,'Détail des budgets (écritures)'!AD:AD)</f>
        <v>0</v>
      </c>
    </row>
    <row r="88" spans="1:5" x14ac:dyDescent="0.25">
      <c r="A88" s="62" t="str">
        <f t="shared" si="5"/>
        <v>491. - Dépréciation des comptes de clients </v>
      </c>
      <c r="B88" s="67" t="s">
        <v>528</v>
      </c>
      <c r="C88" s="68" t="s">
        <v>529</v>
      </c>
      <c r="D88" s="68">
        <v>30</v>
      </c>
      <c r="E88" s="85">
        <f>SUMIF('Détail des budgets (écritures)'!C:C,'Plan comptable'!B88,'Détail des budgets (écritures)'!AD:AD)</f>
        <v>0</v>
      </c>
    </row>
    <row r="89" spans="1:5" x14ac:dyDescent="0.25">
      <c r="A89" s="62" t="str">
        <f t="shared" si="5"/>
        <v>5. - COMPTES FINANCIERS</v>
      </c>
      <c r="B89" s="65" t="s">
        <v>1985</v>
      </c>
      <c r="C89" s="66" t="s">
        <v>540</v>
      </c>
      <c r="D89" s="66"/>
      <c r="E89" s="85">
        <f>SUMIF('Détail des budgets (écritures)'!C:C,'Plan comptable'!B89,'Détail des budgets (écritures)'!AD:AD)</f>
        <v>0</v>
      </c>
    </row>
    <row r="90" spans="1:5" ht="30" x14ac:dyDescent="0.25">
      <c r="A90" s="62" t="str">
        <f t="shared" si="5"/>
        <v>51. - Banques, établissements financiers et assimilés </v>
      </c>
      <c r="B90" s="65" t="s">
        <v>561</v>
      </c>
      <c r="C90" s="66" t="s">
        <v>562</v>
      </c>
      <c r="D90" s="66"/>
      <c r="E90" s="85">
        <f>SUMIF('Détail des budgets (écritures)'!C:C,'Plan comptable'!B90,'Détail des budgets (écritures)'!AD:AD)</f>
        <v>0</v>
      </c>
    </row>
    <row r="91" spans="1:5" x14ac:dyDescent="0.25">
      <c r="A91" s="62" t="str">
        <f t="shared" si="5"/>
        <v>511. - Valeurs à l'encaissement</v>
      </c>
      <c r="B91" s="67" t="s">
        <v>563</v>
      </c>
      <c r="C91" s="68" t="s">
        <v>564</v>
      </c>
      <c r="D91" s="68"/>
      <c r="E91" s="85">
        <f>SUMIF('Détail des budgets (écritures)'!C:C,'Plan comptable'!B91,'Détail des budgets (écritures)'!AD:AD)</f>
        <v>0</v>
      </c>
    </row>
    <row r="92" spans="1:5" x14ac:dyDescent="0.25">
      <c r="A92" s="62" t="str">
        <f t="shared" si="5"/>
        <v>5121. - Banque Caisse d'Epargne</v>
      </c>
      <c r="B92" s="67" t="s">
        <v>1442</v>
      </c>
      <c r="C92" s="68" t="s">
        <v>2164</v>
      </c>
      <c r="D92" s="68">
        <v>15</v>
      </c>
      <c r="E92" s="85">
        <f>SUMIF('Détail des budgets (écritures)'!C:C,'Plan comptable'!B92,'Détail des budgets (écritures)'!AD:AD)</f>
        <v>1895.2700000000004</v>
      </c>
    </row>
    <row r="93" spans="1:5" x14ac:dyDescent="0.25">
      <c r="A93" s="62" t="str">
        <f t="shared" si="5"/>
        <v>5122. - Banque LCL</v>
      </c>
      <c r="B93" s="67" t="s">
        <v>2165</v>
      </c>
      <c r="C93" s="68" t="s">
        <v>2166</v>
      </c>
      <c r="D93" s="68">
        <v>15</v>
      </c>
      <c r="E93" s="85">
        <f>SUMIF('Détail des budgets (écritures)'!C:C,'Plan comptable'!B93,'Détail des budgets (écritures)'!AD:AD)</f>
        <v>0</v>
      </c>
    </row>
    <row r="94" spans="1:5" x14ac:dyDescent="0.25">
      <c r="A94" s="62" t="str">
        <f t="shared" si="5"/>
        <v>53. - Caisse</v>
      </c>
      <c r="B94" s="65" t="s">
        <v>589</v>
      </c>
      <c r="C94" s="66" t="s">
        <v>590</v>
      </c>
      <c r="D94" s="66"/>
      <c r="E94" s="85">
        <f>SUMIF('Détail des budgets (écritures)'!C:C,'Plan comptable'!B94,'Détail des budgets (écritures)'!AD:AD)</f>
        <v>0</v>
      </c>
    </row>
    <row r="95" spans="1:5" x14ac:dyDescent="0.25">
      <c r="A95" s="62" t="str">
        <f t="shared" si="5"/>
        <v>531. - Caisse</v>
      </c>
      <c r="B95" s="67" t="s">
        <v>591</v>
      </c>
      <c r="C95" s="68" t="s">
        <v>590</v>
      </c>
      <c r="D95" s="68">
        <v>16</v>
      </c>
      <c r="E95" s="85">
        <f>SUMIF('Détail des budgets (écritures)'!C:C,'Plan comptable'!B95,'Détail des budgets (écritures)'!AD:AD)</f>
        <v>0</v>
      </c>
    </row>
    <row r="96" spans="1:5" x14ac:dyDescent="0.25">
      <c r="A96" s="62" t="str">
        <f t="shared" si="5"/>
        <v>6. - COMPTES DE CHARGES</v>
      </c>
      <c r="B96" s="65" t="s">
        <v>1986</v>
      </c>
      <c r="C96" s="66" t="s">
        <v>610</v>
      </c>
      <c r="D96" s="66"/>
      <c r="E96" s="85">
        <f>SUMIF('Détail des budgets (écritures)'!C:C,'Plan comptable'!B96,'Détail des budgets (écritures)'!AD:AD)</f>
        <v>0</v>
      </c>
    </row>
    <row r="97" spans="1:5" x14ac:dyDescent="0.25">
      <c r="A97" s="62" t="str">
        <f t="shared" si="5"/>
        <v>60. - Achats (sauf 603) </v>
      </c>
      <c r="B97" s="65" t="s">
        <v>611</v>
      </c>
      <c r="C97" s="66" t="s">
        <v>612</v>
      </c>
      <c r="D97" s="66"/>
      <c r="E97" s="85">
        <f>SUMIF('Détail des budgets (écritures)'!C:C,'Plan comptable'!B97,'Détail des budgets (écritures)'!AD:AD)</f>
        <v>0</v>
      </c>
    </row>
    <row r="98" spans="1:5" x14ac:dyDescent="0.25">
      <c r="A98" s="62" t="str">
        <f t="shared" si="5"/>
        <v>6021. - Matières consommables</v>
      </c>
      <c r="B98" s="71" t="s">
        <v>617</v>
      </c>
      <c r="C98" s="62" t="s">
        <v>318</v>
      </c>
      <c r="D98" s="62">
        <v>50</v>
      </c>
      <c r="E98" s="85">
        <f>SUMIF('Détail des budgets (écritures)'!C:C,'Plan comptable'!B98,'Détail des budgets (écritures)'!AD:AD)</f>
        <v>0</v>
      </c>
    </row>
    <row r="99" spans="1:5" x14ac:dyDescent="0.25">
      <c r="A99" s="62" t="str">
        <f t="shared" si="5"/>
        <v>6022. - Fournitures consommables</v>
      </c>
      <c r="B99" s="71" t="s">
        <v>618</v>
      </c>
      <c r="C99" s="62" t="s">
        <v>320</v>
      </c>
      <c r="D99" s="62">
        <v>50</v>
      </c>
      <c r="E99" s="85">
        <f>SUMIF('Détail des budgets (écritures)'!C:C,'Plan comptable'!B99,'Détail des budgets (écritures)'!AD:AD)</f>
        <v>0</v>
      </c>
    </row>
    <row r="100" spans="1:5" x14ac:dyDescent="0.25">
      <c r="A100" s="62" t="str">
        <f t="shared" si="5"/>
        <v>6026. - Emballages </v>
      </c>
      <c r="B100" s="71" t="s">
        <v>619</v>
      </c>
      <c r="C100" s="62" t="s">
        <v>620</v>
      </c>
      <c r="D100" s="62">
        <v>50</v>
      </c>
      <c r="E100" s="85">
        <f>SUMIF('Détail des budgets (écritures)'!C:C,'Plan comptable'!B100,'Détail des budgets (écritures)'!AD:AD)</f>
        <v>0</v>
      </c>
    </row>
    <row r="101" spans="1:5" x14ac:dyDescent="0.25">
      <c r="A101" s="62" t="str">
        <f t="shared" si="5"/>
        <v>607. - Achats de Produits et marchandises</v>
      </c>
      <c r="B101" s="71" t="s">
        <v>627</v>
      </c>
      <c r="C101" s="62" t="s">
        <v>2174</v>
      </c>
      <c r="D101" s="62">
        <v>50</v>
      </c>
      <c r="E101" s="274">
        <f>SUMIF('Détail des budgets (écritures)'!C:C,'Plan comptable'!B101,'Détail des budgets (écritures)'!AD:AD)</f>
        <v>2965</v>
      </c>
    </row>
    <row r="102" spans="1:5" x14ac:dyDescent="0.25">
      <c r="A102" s="62" t="str">
        <f t="shared" ref="A102:A131" si="6">CONCATENATE(B102," - ",C102)</f>
        <v>61. - Services extérieurs</v>
      </c>
      <c r="B102" s="65" t="s">
        <v>643</v>
      </c>
      <c r="C102" s="66" t="s">
        <v>644</v>
      </c>
      <c r="D102" s="66"/>
      <c r="E102" s="85">
        <f>SUMIF('Détail des budgets (écritures)'!C:C,'Plan comptable'!B102,'Détail des budgets (écritures)'!AD:AD)</f>
        <v>0</v>
      </c>
    </row>
    <row r="103" spans="1:5" x14ac:dyDescent="0.25">
      <c r="A103" s="62" t="str">
        <f t="shared" si="6"/>
        <v>61/62. - Autres charges externes</v>
      </c>
      <c r="B103" s="65" t="s">
        <v>641</v>
      </c>
      <c r="C103" s="66" t="s">
        <v>642</v>
      </c>
      <c r="D103" s="66"/>
      <c r="E103" s="85">
        <f>SUMIF('Détail des budgets (écritures)'!C:C,'Plan comptable'!B103,'Détail des budgets (écritures)'!AD:AD)</f>
        <v>0</v>
      </c>
    </row>
    <row r="104" spans="1:5" x14ac:dyDescent="0.25">
      <c r="A104" s="62" t="str">
        <f t="shared" si="6"/>
        <v>613. - Locations </v>
      </c>
      <c r="B104" s="67" t="s">
        <v>653</v>
      </c>
      <c r="C104" s="68" t="s">
        <v>654</v>
      </c>
      <c r="D104" s="68">
        <v>51</v>
      </c>
      <c r="E104" s="85">
        <f>SUMIF('Détail des budgets (écritures)'!C:C,'Plan comptable'!B104,'Détail des budgets (écritures)'!AD:AD)</f>
        <v>0</v>
      </c>
    </row>
    <row r="105" spans="1:5" x14ac:dyDescent="0.25">
      <c r="A105" s="62" t="str">
        <f t="shared" si="6"/>
        <v>614. - Charges locatives et de copropriété </v>
      </c>
      <c r="B105" s="67" t="s">
        <v>655</v>
      </c>
      <c r="C105" s="68" t="s">
        <v>656</v>
      </c>
      <c r="D105" s="68">
        <v>51</v>
      </c>
      <c r="E105" s="85">
        <f>SUMIF('Détail des budgets (écritures)'!C:C,'Plan comptable'!B105,'Détail des budgets (écritures)'!AD:AD)</f>
        <v>0</v>
      </c>
    </row>
    <row r="106" spans="1:5" x14ac:dyDescent="0.25">
      <c r="A106" s="62" t="str">
        <f t="shared" si="6"/>
        <v>615. - Entretien et réparations</v>
      </c>
      <c r="B106" s="67" t="s">
        <v>657</v>
      </c>
      <c r="C106" s="68" t="s">
        <v>658</v>
      </c>
      <c r="D106" s="68">
        <v>51</v>
      </c>
      <c r="E106" s="85">
        <f>SUMIF('Détail des budgets (écritures)'!C:C,'Plan comptable'!B106,'Détail des budgets (écritures)'!AD:AD)</f>
        <v>0</v>
      </c>
    </row>
    <row r="107" spans="1:5" x14ac:dyDescent="0.25">
      <c r="A107" s="62" t="str">
        <f t="shared" si="6"/>
        <v>616. - Primes d'assurances</v>
      </c>
      <c r="B107" s="67" t="s">
        <v>659</v>
      </c>
      <c r="C107" s="68" t="s">
        <v>660</v>
      </c>
      <c r="D107" s="68">
        <v>55</v>
      </c>
      <c r="E107" s="274">
        <f>SUMIF('Détail des budgets (écritures)'!C:C,'Plan comptable'!B107,'Détail des budgets (écritures)'!AD:AD)</f>
        <v>210</v>
      </c>
    </row>
    <row r="108" spans="1:5" x14ac:dyDescent="0.25">
      <c r="A108" s="62" t="str">
        <f t="shared" si="6"/>
        <v>618. - Divers</v>
      </c>
      <c r="B108" s="67" t="s">
        <v>663</v>
      </c>
      <c r="C108" s="68" t="s">
        <v>664</v>
      </c>
      <c r="D108" s="68">
        <v>51</v>
      </c>
      <c r="E108" s="85">
        <f>SUMIF('Détail des budgets (écritures)'!C:C,'Plan comptable'!B108,'Détail des budgets (écritures)'!AD:AD)</f>
        <v>0</v>
      </c>
    </row>
    <row r="109" spans="1:5" x14ac:dyDescent="0.25">
      <c r="A109" s="62" t="str">
        <f t="shared" si="6"/>
        <v>6185. - Conférences Séminaires Forum - Matériel</v>
      </c>
      <c r="B109" s="67" t="s">
        <v>1533</v>
      </c>
      <c r="C109" s="68" t="s">
        <v>2156</v>
      </c>
      <c r="D109" s="68">
        <v>52</v>
      </c>
      <c r="E109" s="274">
        <f>SUMIF('Détail des budgets (écritures)'!C:C,'Plan comptable'!B109,'Détail des budgets (écritures)'!AD:AD)</f>
        <v>840</v>
      </c>
    </row>
    <row r="110" spans="1:5" x14ac:dyDescent="0.25">
      <c r="A110" s="62" t="str">
        <f t="shared" si="6"/>
        <v>62. - Autres services extérieurs </v>
      </c>
      <c r="B110" s="65" t="s">
        <v>667</v>
      </c>
      <c r="C110" s="66" t="s">
        <v>668</v>
      </c>
      <c r="D110" s="66"/>
      <c r="E110" s="85">
        <f>SUMIF('Détail des budgets (écritures)'!C:C,'Plan comptable'!B110,'Détail des budgets (écritures)'!AD:AD)</f>
        <v>0</v>
      </c>
    </row>
    <row r="111" spans="1:5" x14ac:dyDescent="0.25">
      <c r="A111" s="62" t="str">
        <f t="shared" si="6"/>
        <v>623. - Publicité, Publications, Relations publiques</v>
      </c>
      <c r="B111" s="67" t="s">
        <v>673</v>
      </c>
      <c r="C111" s="68" t="s">
        <v>2161</v>
      </c>
      <c r="D111" s="68">
        <v>58</v>
      </c>
      <c r="E111" s="85">
        <f>SUMIF('Détail des budgets (écritures)'!C:C,'Plan comptable'!B111,'Détail des budgets (écritures)'!AD:AD)</f>
        <v>50</v>
      </c>
    </row>
    <row r="112" spans="1:5" x14ac:dyDescent="0.25">
      <c r="A112" s="62" t="str">
        <f t="shared" si="6"/>
        <v>625. - Déplacements, missions et réceptions</v>
      </c>
      <c r="B112" s="67" t="s">
        <v>677</v>
      </c>
      <c r="C112" s="68" t="s">
        <v>2154</v>
      </c>
      <c r="D112" s="68">
        <v>51</v>
      </c>
      <c r="E112" s="85">
        <f>SUMIF('Détail des budgets (écritures)'!C:C,'Plan comptable'!B112,'Détail des budgets (écritures)'!AD:AD)</f>
        <v>0</v>
      </c>
    </row>
    <row r="113" spans="1:5" x14ac:dyDescent="0.25">
      <c r="A113" s="62" t="str">
        <f t="shared" si="6"/>
        <v>6251. - Voyages et excursions</v>
      </c>
      <c r="B113" s="67" t="s">
        <v>1580</v>
      </c>
      <c r="C113" s="68" t="s">
        <v>2139</v>
      </c>
      <c r="D113" s="68">
        <v>51</v>
      </c>
      <c r="E113" s="274">
        <f>SUMIF('Détail des budgets (écritures)'!C:C,'Plan comptable'!B113,'Détail des budgets (écritures)'!AD:AD)</f>
        <v>31397.5</v>
      </c>
    </row>
    <row r="114" spans="1:5" x14ac:dyDescent="0.25">
      <c r="A114" s="62" t="str">
        <f t="shared" si="6"/>
        <v>6252. - Conférences Séminaires Forum - Repas</v>
      </c>
      <c r="B114" s="67" t="s">
        <v>2155</v>
      </c>
      <c r="C114" s="68" t="s">
        <v>2157</v>
      </c>
      <c r="D114" s="68">
        <v>52</v>
      </c>
      <c r="E114" s="274">
        <f>SUMIF('Détail des budgets (écritures)'!C:C,'Plan comptable'!B114,'Détail des budgets (écritures)'!AD:AD)</f>
        <v>245</v>
      </c>
    </row>
    <row r="115" spans="1:5" x14ac:dyDescent="0.25">
      <c r="A115" s="62" t="str">
        <f t="shared" si="6"/>
        <v>626. - Frais postaux et de télécommunications </v>
      </c>
      <c r="B115" s="67" t="s">
        <v>679</v>
      </c>
      <c r="C115" s="68" t="s">
        <v>680</v>
      </c>
      <c r="D115" s="68">
        <v>51</v>
      </c>
      <c r="E115" s="85">
        <f>SUMIF('Détail des budgets (écritures)'!C:C,'Plan comptable'!B115,'Détail des budgets (écritures)'!AD:AD)</f>
        <v>0</v>
      </c>
    </row>
    <row r="116" spans="1:5" x14ac:dyDescent="0.25">
      <c r="A116" s="62" t="str">
        <f t="shared" si="6"/>
        <v>627. - Services bancaires et assimilés </v>
      </c>
      <c r="B116" s="67" t="s">
        <v>681</v>
      </c>
      <c r="C116" s="68" t="s">
        <v>682</v>
      </c>
      <c r="D116" s="68">
        <v>57</v>
      </c>
      <c r="E116" s="274">
        <f>SUMIF('Détail des budgets (écritures)'!C:C,'Plan comptable'!B116,'Détail des budgets (écritures)'!AD:AD)</f>
        <v>180</v>
      </c>
    </row>
    <row r="117" spans="1:5" x14ac:dyDescent="0.25">
      <c r="A117" s="62" t="str">
        <f t="shared" si="6"/>
        <v>63. - Impôts, taxes et versements assimilés </v>
      </c>
      <c r="B117" s="65" t="s">
        <v>686</v>
      </c>
      <c r="C117" s="66" t="s">
        <v>687</v>
      </c>
      <c r="D117" s="66"/>
      <c r="E117" s="85">
        <f>SUMIF('Détail des budgets (écritures)'!C:C,'Plan comptable'!B117,'Détail des budgets (écritures)'!AD:AD)</f>
        <v>0</v>
      </c>
    </row>
    <row r="118" spans="1:5" ht="30" x14ac:dyDescent="0.25">
      <c r="A118" s="62" t="str">
        <f t="shared" si="6"/>
        <v>631. - Impôts, taxes et versements assimilés sur rémunérations (administrations des impôts) </v>
      </c>
      <c r="B118" s="67" t="s">
        <v>688</v>
      </c>
      <c r="C118" s="68" t="s">
        <v>689</v>
      </c>
      <c r="D118" s="68">
        <v>52</v>
      </c>
      <c r="E118" s="85">
        <f>SUMIF('Détail des budgets (écritures)'!C:C,'Plan comptable'!B118,'Détail des budgets (écritures)'!AD:AD)</f>
        <v>0</v>
      </c>
    </row>
    <row r="119" spans="1:5" x14ac:dyDescent="0.25">
      <c r="A119" s="62" t="str">
        <f t="shared" si="6"/>
        <v>635. - Taxe foncière</v>
      </c>
      <c r="B119" s="67" t="s">
        <v>692</v>
      </c>
      <c r="C119" s="68" t="s">
        <v>2033</v>
      </c>
      <c r="D119" s="68">
        <v>52</v>
      </c>
      <c r="E119" s="85">
        <f>SUMIF('Détail des budgets (écritures)'!C:C,'Plan comptable'!B119,'Détail des budgets (écritures)'!AD:AD)</f>
        <v>0</v>
      </c>
    </row>
    <row r="120" spans="1:5" ht="30" x14ac:dyDescent="0.25">
      <c r="A120" s="62" t="str">
        <f t="shared" si="6"/>
        <v>637. - Autres impôts, taxes et versements assimilés (autres organismes) </v>
      </c>
      <c r="B120" s="67" t="s">
        <v>696</v>
      </c>
      <c r="C120" s="68" t="s">
        <v>697</v>
      </c>
      <c r="D120" s="68">
        <v>52</v>
      </c>
      <c r="E120" s="85">
        <f>SUMIF('Détail des budgets (écritures)'!C:C,'Plan comptable'!B120,'Détail des budgets (écritures)'!AD:AD)</f>
        <v>0</v>
      </c>
    </row>
    <row r="121" spans="1:5" x14ac:dyDescent="0.25">
      <c r="A121" s="62" t="str">
        <f t="shared" si="6"/>
        <v>64. - Charges de personnel</v>
      </c>
      <c r="B121" s="65" t="s">
        <v>698</v>
      </c>
      <c r="C121" s="66" t="s">
        <v>699</v>
      </c>
      <c r="D121" s="66"/>
      <c r="E121" s="85">
        <f>SUMIF('Détail des budgets (écritures)'!C:C,'Plan comptable'!B121,'Détail des budgets (écritures)'!AD:AD)</f>
        <v>0</v>
      </c>
    </row>
    <row r="122" spans="1:5" x14ac:dyDescent="0.25">
      <c r="A122" s="62" t="str">
        <f t="shared" si="6"/>
        <v>641. - Rémunérations du personnel </v>
      </c>
      <c r="B122" s="67" t="s">
        <v>700</v>
      </c>
      <c r="C122" s="68" t="s">
        <v>701</v>
      </c>
      <c r="D122" s="68">
        <v>53</v>
      </c>
      <c r="E122" s="85">
        <f>SUMIF('Détail des budgets (écritures)'!C:C,'Plan comptable'!B122,'Détail des budgets (écritures)'!AD:AD)</f>
        <v>0</v>
      </c>
    </row>
    <row r="123" spans="1:5" ht="30" x14ac:dyDescent="0.25">
      <c r="A123" s="62" t="str">
        <f t="shared" si="6"/>
        <v>645. - Charges de sécurité sociale et de prévoyance </v>
      </c>
      <c r="B123" s="67" t="s">
        <v>704</v>
      </c>
      <c r="C123" s="68" t="s">
        <v>705</v>
      </c>
      <c r="D123" s="68">
        <v>53</v>
      </c>
      <c r="E123" s="85">
        <f>SUMIF('Détail des budgets (écritures)'!C:C,'Plan comptable'!B123,'Détail des budgets (écritures)'!AD:AD)</f>
        <v>0</v>
      </c>
    </row>
    <row r="124" spans="1:5" x14ac:dyDescent="0.25">
      <c r="A124" s="62" t="str">
        <f t="shared" si="6"/>
        <v>65. - Autres charges de gestion courante </v>
      </c>
      <c r="B124" s="65" t="s">
        <v>712</v>
      </c>
      <c r="C124" s="66" t="s">
        <v>713</v>
      </c>
      <c r="D124" s="66"/>
      <c r="E124" s="85">
        <f>SUMIF('Détail des budgets (écritures)'!C:C,'Plan comptable'!B124,'Détail des budgets (écritures)'!AD:AD)</f>
        <v>0</v>
      </c>
    </row>
    <row r="125" spans="1:5" x14ac:dyDescent="0.25">
      <c r="A125" s="62" t="str">
        <f t="shared" si="6"/>
        <v>658. - Charges diverses de gestion courante</v>
      </c>
      <c r="B125" s="67" t="s">
        <v>724</v>
      </c>
      <c r="C125" s="68" t="s">
        <v>725</v>
      </c>
      <c r="D125" s="68">
        <v>58</v>
      </c>
      <c r="E125" s="274">
        <f>SUMIF('Détail des budgets (écritures)'!C:C,'Plan comptable'!B125,'Détail des budgets (écritures)'!AD:AD)</f>
        <v>139</v>
      </c>
    </row>
    <row r="126" spans="1:5" x14ac:dyDescent="0.25">
      <c r="A126" s="62" t="str">
        <f t="shared" si="6"/>
        <v>66. - Charges financières</v>
      </c>
      <c r="B126" s="65" t="s">
        <v>726</v>
      </c>
      <c r="C126" s="66" t="s">
        <v>727</v>
      </c>
      <c r="D126" s="66"/>
      <c r="E126" s="85">
        <f>SUMIF('Détail des budgets (écritures)'!C:C,'Plan comptable'!B126,'Détail des budgets (écritures)'!AD:AD)</f>
        <v>0</v>
      </c>
    </row>
    <row r="127" spans="1:5" x14ac:dyDescent="0.25">
      <c r="A127" s="62" t="str">
        <f t="shared" si="6"/>
        <v>661. - Charges d'intérêts</v>
      </c>
      <c r="B127" s="67" t="s">
        <v>728</v>
      </c>
      <c r="C127" s="68" t="s">
        <v>729</v>
      </c>
      <c r="D127" s="68">
        <v>59</v>
      </c>
      <c r="E127" s="85">
        <f>SUMIF('Détail des budgets (écritures)'!C:C,'Plan comptable'!B127,'Détail des budgets (écritures)'!AD:AD)</f>
        <v>0</v>
      </c>
    </row>
    <row r="128" spans="1:5" x14ac:dyDescent="0.25">
      <c r="A128" s="62" t="str">
        <f t="shared" si="6"/>
        <v>67. - Charges exceptionnelles</v>
      </c>
      <c r="B128" s="65" t="s">
        <v>740</v>
      </c>
      <c r="C128" s="66" t="s">
        <v>741</v>
      </c>
      <c r="D128" s="66"/>
      <c r="E128" s="85">
        <f>SUMIF('Détail des budgets (écritures)'!C:C,'Plan comptable'!B128,'Détail des budgets (écritures)'!AD:AD)</f>
        <v>0</v>
      </c>
    </row>
    <row r="129" spans="1:5" ht="30" x14ac:dyDescent="0.25">
      <c r="A129" s="62" t="str">
        <f t="shared" si="6"/>
        <v>675. - Valeurs comptables des éléments d'actif cédés </v>
      </c>
      <c r="B129" s="67" t="s">
        <v>748</v>
      </c>
      <c r="C129" s="68" t="s">
        <v>749</v>
      </c>
      <c r="D129" s="68">
        <v>60</v>
      </c>
      <c r="E129" s="85">
        <f>SUMIF('Détail des budgets (écritures)'!C:C,'Plan comptable'!B129,'Détail des budgets (écritures)'!AD:AD)</f>
        <v>0</v>
      </c>
    </row>
    <row r="130" spans="1:5" ht="30" x14ac:dyDescent="0.25">
      <c r="A130" s="62" t="str">
        <f t="shared" si="6"/>
        <v>68. - Dotations aux amortissements, aux dépréciations et aux provisions</v>
      </c>
      <c r="B130" s="65" t="s">
        <v>752</v>
      </c>
      <c r="C130" s="66" t="s">
        <v>753</v>
      </c>
      <c r="D130" s="66"/>
      <c r="E130" s="85">
        <f>SUMIF('Détail des budgets (écritures)'!C:C,'Plan comptable'!B130,'Détail des budgets (écritures)'!AD:AD)</f>
        <v>0</v>
      </c>
    </row>
    <row r="131" spans="1:5" ht="45" x14ac:dyDescent="0.25">
      <c r="A131" s="62" t="str">
        <f t="shared" si="6"/>
        <v>681. - Dotations aux amortissements, aux dépréciations et aux provisions - Charges d'exploitation</v>
      </c>
      <c r="B131" s="67" t="s">
        <v>754</v>
      </c>
      <c r="C131" s="68" t="s">
        <v>755</v>
      </c>
      <c r="D131" s="68"/>
      <c r="E131" s="85">
        <f>SUMIF('Détail des budgets (écritures)'!C:C,'Plan comptable'!B131,'Détail des budgets (écritures)'!AD:AD)</f>
        <v>0</v>
      </c>
    </row>
    <row r="132" spans="1:5" ht="30" x14ac:dyDescent="0.25">
      <c r="A132" s="62" t="str">
        <f t="shared" ref="A132:A147" si="7">CONCATENATE(B132," - ",C132)</f>
        <v>6811. - Dotations aux amortissements sur immobilisations incorporelles et corporelles </v>
      </c>
      <c r="B132" s="71" t="s">
        <v>756</v>
      </c>
      <c r="C132" s="62" t="s">
        <v>757</v>
      </c>
      <c r="D132" s="62">
        <v>55</v>
      </c>
      <c r="E132" s="85">
        <f>SUMIF('Détail des budgets (écritures)'!C:C,'Plan comptable'!B132,'Détail des budgets (écritures)'!AD:AD)</f>
        <v>0</v>
      </c>
    </row>
    <row r="133" spans="1:5" x14ac:dyDescent="0.25">
      <c r="A133" s="62" t="str">
        <f t="shared" si="7"/>
        <v>6815. - Dotations aux provisions d'exploitation</v>
      </c>
      <c r="B133" s="71" t="s">
        <v>760</v>
      </c>
      <c r="C133" s="62" t="s">
        <v>761</v>
      </c>
      <c r="D133" s="62">
        <v>56</v>
      </c>
      <c r="E133" s="85">
        <f>SUMIF('Détail des budgets (écritures)'!C:C,'Plan comptable'!B133,'Détail des budgets (écritures)'!AD:AD)</f>
        <v>0</v>
      </c>
    </row>
    <row r="134" spans="1:5" ht="30" x14ac:dyDescent="0.25">
      <c r="A134" s="62" t="str">
        <f t="shared" si="7"/>
        <v>6817. - Dotations pour dépréciations des actifs circulants</v>
      </c>
      <c r="B134" s="71" t="s">
        <v>764</v>
      </c>
      <c r="C134" s="62" t="s">
        <v>765</v>
      </c>
      <c r="D134" s="62">
        <v>57</v>
      </c>
      <c r="E134" s="85">
        <f>SUMIF('Détail des budgets (écritures)'!C:C,'Plan comptable'!B134,'Détail des budgets (écritures)'!AD:AD)</f>
        <v>0</v>
      </c>
    </row>
    <row r="135" spans="1:5" x14ac:dyDescent="0.25">
      <c r="A135" s="62" t="str">
        <f t="shared" si="7"/>
        <v>69. - Impôts sur les bénéfices et assimilés </v>
      </c>
      <c r="B135" s="65" t="s">
        <v>790</v>
      </c>
      <c r="C135" s="66" t="s">
        <v>2034</v>
      </c>
      <c r="D135" s="66"/>
      <c r="E135" s="85">
        <f>SUMIF('Détail des budgets (écritures)'!C:C,'Plan comptable'!B135,'Détail des budgets (écritures)'!AD:AD)</f>
        <v>0</v>
      </c>
    </row>
    <row r="136" spans="1:5" x14ac:dyDescent="0.25">
      <c r="A136" s="62" t="str">
        <f t="shared" si="7"/>
        <v>695. - Impôts sur les bénéfices </v>
      </c>
      <c r="B136" s="67" t="s">
        <v>793</v>
      </c>
      <c r="C136" s="68" t="s">
        <v>794</v>
      </c>
      <c r="D136" s="68">
        <v>61</v>
      </c>
      <c r="E136" s="85">
        <f>SUMIF('Détail des budgets (écritures)'!C:C,'Plan comptable'!B136,'Détail des budgets (écritures)'!AD:AD)</f>
        <v>0</v>
      </c>
    </row>
    <row r="137" spans="1:5" x14ac:dyDescent="0.25">
      <c r="A137" s="62" t="str">
        <f t="shared" si="7"/>
        <v>7. - COMPTES DE PRODUITS</v>
      </c>
      <c r="B137" s="65" t="s">
        <v>1987</v>
      </c>
      <c r="C137" s="66" t="s">
        <v>805</v>
      </c>
      <c r="D137" s="66"/>
      <c r="E137" s="85">
        <f>SUMIF('Détail des budgets (écritures)'!C:C,'Plan comptable'!B137,'Détail des budgets (écritures)'!AD:AD)</f>
        <v>0</v>
      </c>
    </row>
    <row r="138" spans="1:5" ht="30" x14ac:dyDescent="0.25">
      <c r="A138" s="62" t="str">
        <f t="shared" si="7"/>
        <v>70. - Ventes de produits fabriqués, prestations de services, marchandises</v>
      </c>
      <c r="B138" s="65" t="s">
        <v>806</v>
      </c>
      <c r="C138" s="66" t="s">
        <v>807</v>
      </c>
      <c r="D138" s="66"/>
      <c r="E138" s="85">
        <f>SUMIF('Détail des budgets (écritures)'!C:C,'Plan comptable'!B138,'Détail des budgets (écritures)'!AD:AD)</f>
        <v>0</v>
      </c>
    </row>
    <row r="139" spans="1:5" x14ac:dyDescent="0.25">
      <c r="A139" s="62" t="str">
        <f t="shared" si="7"/>
        <v>706. - Voyages et excursions</v>
      </c>
      <c r="B139" s="67" t="s">
        <v>818</v>
      </c>
      <c r="C139" s="68" t="s">
        <v>2139</v>
      </c>
      <c r="D139" s="68">
        <v>70</v>
      </c>
      <c r="E139" s="85">
        <f>SUMIF('Détail des budgets (écritures)'!C:C,'Plan comptable'!B139,'Détail des budgets (écritures)'!AD:AD)</f>
        <v>-30410</v>
      </c>
    </row>
    <row r="140" spans="1:5" x14ac:dyDescent="0.25">
      <c r="A140" s="62" t="str">
        <f t="shared" si="7"/>
        <v>707. - Ventes de produits</v>
      </c>
      <c r="B140" s="67" t="s">
        <v>820</v>
      </c>
      <c r="C140" s="68" t="s">
        <v>2140</v>
      </c>
      <c r="D140" s="68">
        <v>83</v>
      </c>
      <c r="E140" s="85">
        <f>SUMIF('Détail des budgets (écritures)'!C:C,'Plan comptable'!B140,'Détail des budgets (écritures)'!AD:AD)</f>
        <v>-3442.5</v>
      </c>
    </row>
    <row r="141" spans="1:5" x14ac:dyDescent="0.25">
      <c r="A141" s="62" t="str">
        <f t="shared" si="7"/>
        <v>74. - Subventions d'exploitation</v>
      </c>
      <c r="B141" s="65" t="s">
        <v>840</v>
      </c>
      <c r="C141" s="66" t="s">
        <v>841</v>
      </c>
      <c r="D141" s="66">
        <v>71</v>
      </c>
      <c r="E141" s="85">
        <f>SUMIF('Détail des budgets (écritures)'!C:C,'Plan comptable'!B141,'Détail des budgets (écritures)'!AD:AD)</f>
        <v>0</v>
      </c>
    </row>
    <row r="142" spans="1:5" x14ac:dyDescent="0.25">
      <c r="A142" s="62" t="str">
        <f t="shared" si="7"/>
        <v>741. - Subventions et participations</v>
      </c>
      <c r="B142" s="65" t="s">
        <v>2227</v>
      </c>
      <c r="C142" s="66" t="s">
        <v>2228</v>
      </c>
      <c r="D142" s="66">
        <v>82</v>
      </c>
      <c r="E142" s="85">
        <f>SUMIF('Détail des budgets (écritures)'!C:C,'Plan comptable'!B142,'Détail des budgets (écritures)'!AD:AD)</f>
        <v>-1200</v>
      </c>
    </row>
    <row r="143" spans="1:5" x14ac:dyDescent="0.25">
      <c r="A143" s="62" t="str">
        <f t="shared" si="7"/>
        <v>75. - Autres produits de gestion courante </v>
      </c>
      <c r="B143" s="65" t="s">
        <v>842</v>
      </c>
      <c r="C143" s="66" t="s">
        <v>843</v>
      </c>
      <c r="D143" s="66"/>
      <c r="E143" s="85">
        <f>SUMIF('Détail des budgets (écritures)'!C:C,'Plan comptable'!B143,'Détail des budgets (écritures)'!AD:AD)</f>
        <v>0</v>
      </c>
    </row>
    <row r="144" spans="1:5" x14ac:dyDescent="0.25">
      <c r="A144" s="62" t="str">
        <f t="shared" si="7"/>
        <v>7561. - Cotisations</v>
      </c>
      <c r="B144" s="65" t="s">
        <v>2125</v>
      </c>
      <c r="C144" s="66" t="s">
        <v>2122</v>
      </c>
      <c r="D144" s="66">
        <v>78</v>
      </c>
      <c r="E144" s="85">
        <f>SUMIF('Détail des budgets (écritures)'!C:C,'Plan comptable'!B144,'Détail des budgets (écritures)'!AD:AD)</f>
        <v>-396</v>
      </c>
    </row>
    <row r="145" spans="1:5" x14ac:dyDescent="0.25">
      <c r="A145" s="62" t="str">
        <f t="shared" si="7"/>
        <v>7562. - Dons</v>
      </c>
      <c r="B145" s="65" t="s">
        <v>2123</v>
      </c>
      <c r="C145" s="66" t="s">
        <v>2124</v>
      </c>
      <c r="D145" s="68">
        <v>79</v>
      </c>
      <c r="E145" s="85">
        <f>SUMIF('Détail des budgets (écritures)'!C:C,'Plan comptable'!B145,'Détail des budgets (écritures)'!AD:AD)</f>
        <v>-100</v>
      </c>
    </row>
    <row r="146" spans="1:5" x14ac:dyDescent="0.25">
      <c r="A146" s="62" t="str">
        <f t="shared" si="7"/>
        <v>758. - Produits divers de gestion courante</v>
      </c>
      <c r="B146" s="67" t="s">
        <v>855</v>
      </c>
      <c r="C146" s="68" t="s">
        <v>856</v>
      </c>
      <c r="D146" s="68">
        <v>72</v>
      </c>
      <c r="E146" s="85">
        <f>SUMIF('Détail des budgets (écritures)'!C:C,'Plan comptable'!B146,'Détail des budgets (écritures)'!AD:AD)</f>
        <v>-50</v>
      </c>
    </row>
    <row r="147" spans="1:5" x14ac:dyDescent="0.25">
      <c r="A147" s="62" t="str">
        <f t="shared" si="7"/>
        <v>77. - Produits exceptionnels</v>
      </c>
      <c r="B147" s="65" t="s">
        <v>875</v>
      </c>
      <c r="C147" s="66" t="s">
        <v>876</v>
      </c>
      <c r="D147" s="66"/>
      <c r="E147" s="85">
        <f>SUMIF('Détail des budgets (écritures)'!C:C,'Plan comptable'!B147,'Détail des budgets (écritures)'!AD:AD)</f>
        <v>0</v>
      </c>
    </row>
    <row r="148" spans="1:5" x14ac:dyDescent="0.25">
      <c r="A148" s="62" t="str">
        <f t="shared" ref="A148:A159" si="8">CONCATENATE(B148," - ",C148)</f>
        <v>775. - Produits des cessions d'éléments d'actif </v>
      </c>
      <c r="B148" s="67" t="s">
        <v>882</v>
      </c>
      <c r="C148" s="68" t="s">
        <v>883</v>
      </c>
      <c r="D148" s="68">
        <v>74</v>
      </c>
      <c r="E148" s="85">
        <f>SUMIF('Détail des budgets (écritures)'!C:C,'Plan comptable'!B148,'Détail des budgets (écritures)'!AD:AD)</f>
        <v>0</v>
      </c>
    </row>
    <row r="149" spans="1:5" ht="30" x14ac:dyDescent="0.25">
      <c r="A149" s="62" t="str">
        <f t="shared" si="8"/>
        <v>78. - Reprises sur amortissements, dépréciations et provisions</v>
      </c>
      <c r="B149" s="65" t="s">
        <v>888</v>
      </c>
      <c r="C149" s="66" t="s">
        <v>889</v>
      </c>
      <c r="D149" s="66"/>
      <c r="E149" s="85">
        <f>SUMIF('Détail des budgets (écritures)'!C:C,'Plan comptable'!B149,'Détail des budgets (écritures)'!AD:AD)</f>
        <v>0</v>
      </c>
    </row>
    <row r="150" spans="1:5" ht="45" x14ac:dyDescent="0.25">
      <c r="A150" s="62" t="str">
        <f t="shared" si="8"/>
        <v>781. - Reprises sur amortissements, dépréciations et provisions (à inscrire dans les produits d'exploitation)</v>
      </c>
      <c r="B150" s="67" t="s">
        <v>890</v>
      </c>
      <c r="C150" s="68" t="s">
        <v>891</v>
      </c>
      <c r="D150" s="68"/>
      <c r="E150" s="85">
        <f>SUMIF('Détail des budgets (écritures)'!C:C,'Plan comptable'!B150,'Détail des budgets (écritures)'!AD:AD)</f>
        <v>0</v>
      </c>
    </row>
    <row r="151" spans="1:5" ht="30" x14ac:dyDescent="0.25">
      <c r="A151" s="62" t="str">
        <f t="shared" si="8"/>
        <v>7811. - Reprises sur amortissements des immobilisations incorporelles et corporelles </v>
      </c>
      <c r="B151" s="71" t="s">
        <v>892</v>
      </c>
      <c r="C151" s="62" t="s">
        <v>893</v>
      </c>
      <c r="D151" s="62">
        <v>75</v>
      </c>
      <c r="E151" s="85">
        <f>SUMIF('Détail des budgets (écritures)'!C:C,'Plan comptable'!B151,'Détail des budgets (écritures)'!AD:AD)</f>
        <v>0</v>
      </c>
    </row>
    <row r="152" spans="1:5" x14ac:dyDescent="0.25">
      <c r="A152" s="62" t="str">
        <f t="shared" si="8"/>
        <v>7815. - Reprises sur provisions d'exploitation</v>
      </c>
      <c r="B152" s="71" t="s">
        <v>894</v>
      </c>
      <c r="C152" s="62" t="s">
        <v>895</v>
      </c>
      <c r="D152" s="62">
        <v>76</v>
      </c>
      <c r="E152" s="85">
        <f>SUMIF('Détail des budgets (écritures)'!C:C,'Plan comptable'!B152,'Détail des budgets (écritures)'!AD:AD)</f>
        <v>0</v>
      </c>
    </row>
    <row r="153" spans="1:5" ht="30" x14ac:dyDescent="0.25">
      <c r="A153" s="62" t="str">
        <f t="shared" si="8"/>
        <v>7817. - Reprises sur dépréciations des actifs circulants</v>
      </c>
      <c r="B153" s="71" t="s">
        <v>898</v>
      </c>
      <c r="C153" s="62" t="s">
        <v>899</v>
      </c>
      <c r="D153" s="62">
        <v>77</v>
      </c>
      <c r="E153" s="85">
        <f>SUMIF('Détail des budgets (écritures)'!C:C,'Plan comptable'!B153,'Détail des budgets (écritures)'!AD:AD)</f>
        <v>0</v>
      </c>
    </row>
    <row r="154" spans="1:5" x14ac:dyDescent="0.25">
      <c r="A154" s="62" t="str">
        <f t="shared" si="8"/>
        <v>791. - Transfert de charges (charges facturées)</v>
      </c>
      <c r="B154" s="71" t="s">
        <v>920</v>
      </c>
      <c r="C154" s="62" t="s">
        <v>2101</v>
      </c>
      <c r="D154" s="62">
        <v>74</v>
      </c>
      <c r="E154" s="85">
        <f>SUMIF('Détail des budgets (écritures)'!C:C,'Plan comptable'!B154,'Détail des budgets (écritures)'!AD:AD)</f>
        <v>0</v>
      </c>
    </row>
    <row r="155" spans="1:5" x14ac:dyDescent="0.25">
      <c r="A155" s="62" t="str">
        <f t="shared" si="8"/>
        <v xml:space="preserve">789. - Utilisation de fonds reportés et fonds dédiés </v>
      </c>
      <c r="B155" s="71" t="s">
        <v>2186</v>
      </c>
      <c r="C155" s="62" t="s">
        <v>2187</v>
      </c>
      <c r="D155" s="62"/>
      <c r="E155" s="85">
        <f>SUMIF('Détail des budgets (écritures)'!C:C,'Plan comptable'!B155,'Détail des budgets (écritures)'!AD:AD)</f>
        <v>0</v>
      </c>
    </row>
    <row r="156" spans="1:5" ht="30" x14ac:dyDescent="0.25">
      <c r="A156" s="62" t="str">
        <f t="shared" si="8"/>
        <v>7894. - Utilisation de fonds dédiés sur subvention d'exploitation</v>
      </c>
      <c r="B156" s="71" t="s">
        <v>2185</v>
      </c>
      <c r="C156" s="62" t="s">
        <v>2188</v>
      </c>
      <c r="D156" s="62">
        <v>81</v>
      </c>
      <c r="E156" s="85">
        <f>SUMIF('Détail des budgets (écritures)'!C:C,'Plan comptable'!B156,'Détail des budgets (écritures)'!AD:AD)</f>
        <v>0</v>
      </c>
    </row>
    <row r="157" spans="1:5" x14ac:dyDescent="0.25">
      <c r="A157" s="62" t="str">
        <f t="shared" si="8"/>
        <v>89. - Bilan*</v>
      </c>
      <c r="B157" s="65" t="s">
        <v>937</v>
      </c>
      <c r="C157" s="66" t="s">
        <v>938</v>
      </c>
      <c r="D157" s="66"/>
      <c r="E157" s="85">
        <f>SUMIF('Détail des budgets (écritures)'!C:C,'Plan comptable'!B157,'Détail des budgets (écritures)'!AD:AD)</f>
        <v>0</v>
      </c>
    </row>
    <row r="158" spans="1:5" x14ac:dyDescent="0.25">
      <c r="A158" s="62" t="str">
        <f t="shared" si="8"/>
        <v>890. - Bilan d'ouverture*</v>
      </c>
      <c r="B158" s="67" t="s">
        <v>939</v>
      </c>
      <c r="C158" s="68" t="s">
        <v>940</v>
      </c>
      <c r="D158" s="68"/>
      <c r="E158" s="85">
        <f>SUMIF('Détail des budgets (écritures)'!C:C,'Plan comptable'!B158,'Détail des budgets (écritures)'!AD:AD)</f>
        <v>0</v>
      </c>
    </row>
    <row r="159" spans="1:5" x14ac:dyDescent="0.25">
      <c r="A159" s="62" t="str">
        <f t="shared" si="8"/>
        <v>891. - Bilan de clôture*</v>
      </c>
      <c r="B159" s="67" t="s">
        <v>941</v>
      </c>
      <c r="C159" s="68" t="s">
        <v>942</v>
      </c>
      <c r="D159" s="68"/>
      <c r="E159" s="85">
        <f>SUMIF('Détail des budgets (écritures)'!C:C,'Plan comptable'!B159,'Détail des budgets (écritures)'!AD:AD)</f>
        <v>0</v>
      </c>
    </row>
    <row r="160" spans="1:5" x14ac:dyDescent="0.25">
      <c r="B160" s="72"/>
      <c r="C160" s="61"/>
      <c r="D160" s="61"/>
    </row>
    <row r="161" spans="2:4" x14ac:dyDescent="0.25">
      <c r="B161" s="72"/>
      <c r="C161" s="61"/>
      <c r="D161" s="61"/>
    </row>
    <row r="162" spans="2:4" x14ac:dyDescent="0.25">
      <c r="B162" s="72"/>
      <c r="C162" s="61"/>
      <c r="D162" s="61"/>
    </row>
    <row r="163" spans="2:4" x14ac:dyDescent="0.25">
      <c r="B163" s="72"/>
      <c r="C163" s="61"/>
      <c r="D163" s="61"/>
    </row>
    <row r="164" spans="2:4" x14ac:dyDescent="0.25">
      <c r="B164" s="72"/>
      <c r="C164" s="61"/>
      <c r="D164" s="61"/>
    </row>
    <row r="165" spans="2:4" x14ac:dyDescent="0.25">
      <c r="B165" s="72"/>
      <c r="C165" s="61"/>
      <c r="D165" s="61"/>
    </row>
    <row r="166" spans="2:4" x14ac:dyDescent="0.25">
      <c r="B166" s="72"/>
      <c r="C166" s="61"/>
      <c r="D166" s="61"/>
    </row>
    <row r="167" spans="2:4" x14ac:dyDescent="0.25">
      <c r="B167" s="72"/>
      <c r="C167" s="61"/>
      <c r="D167" s="61"/>
    </row>
    <row r="168" spans="2:4" x14ac:dyDescent="0.25">
      <c r="B168" s="72"/>
      <c r="C168" s="61"/>
      <c r="D168" s="61"/>
    </row>
    <row r="169" spans="2:4" x14ac:dyDescent="0.25">
      <c r="B169" s="72"/>
      <c r="C169" s="61"/>
      <c r="D169" s="61"/>
    </row>
    <row r="170" spans="2:4" x14ac:dyDescent="0.25">
      <c r="B170" s="72"/>
      <c r="C170" s="61"/>
      <c r="D170" s="61"/>
    </row>
    <row r="171" spans="2:4" x14ac:dyDescent="0.25">
      <c r="B171" s="72"/>
      <c r="C171" s="61"/>
      <c r="D171" s="61"/>
    </row>
    <row r="172" spans="2:4" x14ac:dyDescent="0.25">
      <c r="B172" s="72"/>
      <c r="C172" s="61"/>
      <c r="D172" s="61"/>
    </row>
    <row r="173" spans="2:4" x14ac:dyDescent="0.25">
      <c r="B173" s="72"/>
      <c r="C173" s="61"/>
      <c r="D173" s="61"/>
    </row>
    <row r="174" spans="2:4" x14ac:dyDescent="0.25">
      <c r="B174" s="72"/>
      <c r="C174" s="61"/>
      <c r="D174" s="61"/>
    </row>
    <row r="175" spans="2:4" x14ac:dyDescent="0.25">
      <c r="B175" s="72"/>
      <c r="C175" s="61"/>
      <c r="D175" s="61"/>
    </row>
    <row r="176" spans="2:4" x14ac:dyDescent="0.25">
      <c r="B176" s="72"/>
      <c r="C176" s="61"/>
      <c r="D176" s="61"/>
    </row>
    <row r="177" spans="2:4" x14ac:dyDescent="0.25">
      <c r="B177" s="72"/>
      <c r="C177" s="61"/>
      <c r="D177" s="61"/>
    </row>
    <row r="178" spans="2:4" x14ac:dyDescent="0.25">
      <c r="B178" s="72"/>
      <c r="C178" s="61"/>
      <c r="D178" s="61"/>
    </row>
    <row r="179" spans="2:4" x14ac:dyDescent="0.25">
      <c r="B179" s="72"/>
      <c r="C179" s="61"/>
      <c r="D179" s="61"/>
    </row>
    <row r="180" spans="2:4" x14ac:dyDescent="0.25">
      <c r="B180" s="72"/>
      <c r="C180" s="61"/>
      <c r="D180" s="61"/>
    </row>
    <row r="181" spans="2:4" x14ac:dyDescent="0.25">
      <c r="B181" s="72"/>
      <c r="C181" s="61"/>
      <c r="D181" s="61"/>
    </row>
    <row r="182" spans="2:4" x14ac:dyDescent="0.25">
      <c r="B182" s="72"/>
      <c r="C182" s="61"/>
      <c r="D182" s="61"/>
    </row>
    <row r="183" spans="2:4" x14ac:dyDescent="0.25">
      <c r="B183" s="72"/>
      <c r="C183" s="61"/>
      <c r="D183" s="61"/>
    </row>
    <row r="184" spans="2:4" x14ac:dyDescent="0.25">
      <c r="B184" s="72"/>
      <c r="C184" s="61"/>
      <c r="D184" s="61"/>
    </row>
    <row r="185" spans="2:4" x14ac:dyDescent="0.25">
      <c r="B185" s="72"/>
      <c r="C185" s="61"/>
      <c r="D185" s="61"/>
    </row>
    <row r="186" spans="2:4" x14ac:dyDescent="0.25">
      <c r="B186" s="72"/>
      <c r="C186" s="61"/>
      <c r="D186" s="61"/>
    </row>
    <row r="187" spans="2:4" x14ac:dyDescent="0.25">
      <c r="B187" s="72"/>
      <c r="C187" s="61"/>
      <c r="D187" s="61"/>
    </row>
    <row r="188" spans="2:4" x14ac:dyDescent="0.25">
      <c r="B188" s="72"/>
      <c r="C188" s="61"/>
      <c r="D188" s="61"/>
    </row>
    <row r="189" spans="2:4" x14ac:dyDescent="0.25">
      <c r="B189" s="72"/>
      <c r="C189" s="61"/>
      <c r="D189" s="61"/>
    </row>
    <row r="190" spans="2:4" x14ac:dyDescent="0.25">
      <c r="B190" s="72"/>
      <c r="C190" s="61"/>
      <c r="D190" s="61"/>
    </row>
    <row r="191" spans="2:4" x14ac:dyDescent="0.25">
      <c r="B191" s="72"/>
      <c r="C191" s="61"/>
      <c r="D191" s="61"/>
    </row>
    <row r="192" spans="2:4" x14ac:dyDescent="0.25">
      <c r="B192" s="72"/>
      <c r="C192" s="61"/>
      <c r="D192" s="61"/>
    </row>
    <row r="193" spans="2:4" x14ac:dyDescent="0.25">
      <c r="B193" s="72"/>
      <c r="C193" s="61"/>
      <c r="D193" s="61"/>
    </row>
    <row r="194" spans="2:4" x14ac:dyDescent="0.25">
      <c r="B194" s="72"/>
      <c r="C194" s="61"/>
      <c r="D194" s="61"/>
    </row>
    <row r="195" spans="2:4" x14ac:dyDescent="0.25">
      <c r="B195" s="72"/>
      <c r="C195" s="61"/>
      <c r="D195" s="61"/>
    </row>
    <row r="196" spans="2:4" x14ac:dyDescent="0.25">
      <c r="B196" s="72"/>
      <c r="C196" s="61"/>
      <c r="D196" s="61"/>
    </row>
    <row r="197" spans="2:4" x14ac:dyDescent="0.25">
      <c r="B197" s="72"/>
      <c r="C197" s="61"/>
      <c r="D197" s="61"/>
    </row>
    <row r="198" spans="2:4" x14ac:dyDescent="0.25">
      <c r="B198" s="72"/>
      <c r="C198" s="61"/>
      <c r="D198" s="61"/>
    </row>
    <row r="199" spans="2:4" x14ac:dyDescent="0.25">
      <c r="B199" s="72"/>
      <c r="C199" s="61"/>
      <c r="D199" s="61"/>
    </row>
    <row r="200" spans="2:4" x14ac:dyDescent="0.25">
      <c r="B200" s="72"/>
      <c r="C200" s="61"/>
      <c r="D200" s="61"/>
    </row>
    <row r="201" spans="2:4" x14ac:dyDescent="0.25">
      <c r="B201" s="72"/>
      <c r="C201" s="61"/>
      <c r="D201" s="61"/>
    </row>
    <row r="202" spans="2:4" x14ac:dyDescent="0.25">
      <c r="B202" s="72"/>
      <c r="C202" s="61"/>
      <c r="D202" s="61"/>
    </row>
    <row r="203" spans="2:4" x14ac:dyDescent="0.25">
      <c r="B203" s="72"/>
      <c r="C203" s="61"/>
      <c r="D203" s="61"/>
    </row>
    <row r="204" spans="2:4" x14ac:dyDescent="0.25">
      <c r="B204" s="72"/>
      <c r="C204" s="61"/>
      <c r="D204" s="61"/>
    </row>
    <row r="205" spans="2:4" x14ac:dyDescent="0.25">
      <c r="B205" s="72"/>
      <c r="C205" s="61"/>
      <c r="D205" s="61"/>
    </row>
    <row r="206" spans="2:4" x14ac:dyDescent="0.25">
      <c r="B206" s="72"/>
      <c r="C206" s="61"/>
      <c r="D206" s="61"/>
    </row>
    <row r="207" spans="2:4" x14ac:dyDescent="0.25">
      <c r="B207" s="72"/>
      <c r="C207" s="61"/>
      <c r="D207" s="61"/>
    </row>
    <row r="208" spans="2:4" x14ac:dyDescent="0.25">
      <c r="B208" s="72"/>
      <c r="C208" s="61"/>
      <c r="D208" s="61"/>
    </row>
    <row r="209" spans="2:4" x14ac:dyDescent="0.25">
      <c r="B209" s="72"/>
      <c r="C209" s="61"/>
      <c r="D209" s="61"/>
    </row>
    <row r="210" spans="2:4" x14ac:dyDescent="0.25">
      <c r="B210" s="72"/>
      <c r="C210" s="61"/>
      <c r="D210" s="61"/>
    </row>
    <row r="211" spans="2:4" x14ac:dyDescent="0.25">
      <c r="B211" s="72"/>
      <c r="C211" s="61"/>
      <c r="D211" s="61"/>
    </row>
    <row r="212" spans="2:4" x14ac:dyDescent="0.25">
      <c r="B212" s="72"/>
      <c r="C212" s="61"/>
      <c r="D212" s="61"/>
    </row>
    <row r="213" spans="2:4" x14ac:dyDescent="0.25">
      <c r="B213" s="72"/>
      <c r="C213" s="61"/>
      <c r="D213" s="61"/>
    </row>
    <row r="214" spans="2:4" x14ac:dyDescent="0.25">
      <c r="B214" s="72"/>
      <c r="C214" s="61"/>
      <c r="D214" s="61"/>
    </row>
    <row r="215" spans="2:4" x14ac:dyDescent="0.25">
      <c r="B215" s="72"/>
      <c r="C215" s="61"/>
      <c r="D215" s="61"/>
    </row>
    <row r="216" spans="2:4" x14ac:dyDescent="0.25">
      <c r="B216" s="72"/>
      <c r="C216" s="61"/>
      <c r="D216" s="61"/>
    </row>
    <row r="217" spans="2:4" x14ac:dyDescent="0.25">
      <c r="B217" s="72"/>
      <c r="C217" s="61"/>
      <c r="D217" s="61"/>
    </row>
    <row r="218" spans="2:4" x14ac:dyDescent="0.25">
      <c r="B218" s="72"/>
      <c r="C218" s="61"/>
      <c r="D218" s="61"/>
    </row>
    <row r="219" spans="2:4" x14ac:dyDescent="0.25">
      <c r="B219" s="72"/>
      <c r="C219" s="61"/>
      <c r="D219" s="61"/>
    </row>
    <row r="220" spans="2:4" x14ac:dyDescent="0.25">
      <c r="B220" s="72"/>
      <c r="C220" s="61"/>
      <c r="D220" s="61"/>
    </row>
    <row r="221" spans="2:4" x14ac:dyDescent="0.25">
      <c r="B221" s="72"/>
      <c r="C221" s="61"/>
      <c r="D221" s="61"/>
    </row>
    <row r="222" spans="2:4" x14ac:dyDescent="0.25">
      <c r="B222" s="72"/>
      <c r="C222" s="61"/>
      <c r="D222" s="61"/>
    </row>
    <row r="223" spans="2:4" x14ac:dyDescent="0.25">
      <c r="B223" s="72"/>
      <c r="C223" s="61"/>
      <c r="D223" s="61"/>
    </row>
    <row r="224" spans="2:4" x14ac:dyDescent="0.25">
      <c r="B224" s="72"/>
      <c r="C224" s="61"/>
      <c r="D224" s="61"/>
    </row>
    <row r="225" spans="2:4" x14ac:dyDescent="0.25">
      <c r="B225" s="72"/>
      <c r="C225" s="61"/>
      <c r="D225" s="61"/>
    </row>
    <row r="226" spans="2:4" x14ac:dyDescent="0.25">
      <c r="B226" s="72"/>
      <c r="C226" s="61"/>
      <c r="D226" s="61"/>
    </row>
    <row r="227" spans="2:4" x14ac:dyDescent="0.25">
      <c r="B227" s="72"/>
      <c r="C227" s="61"/>
      <c r="D227" s="61"/>
    </row>
    <row r="228" spans="2:4" x14ac:dyDescent="0.25">
      <c r="B228" s="72"/>
      <c r="C228" s="61"/>
      <c r="D228" s="61"/>
    </row>
    <row r="229" spans="2:4" x14ac:dyDescent="0.25">
      <c r="B229" s="72"/>
      <c r="C229" s="61"/>
      <c r="D229" s="61"/>
    </row>
    <row r="230" spans="2:4" x14ac:dyDescent="0.25">
      <c r="B230" s="72"/>
      <c r="C230" s="61"/>
      <c r="D230" s="61"/>
    </row>
    <row r="231" spans="2:4" x14ac:dyDescent="0.25">
      <c r="B231" s="72"/>
      <c r="C231" s="61"/>
      <c r="D231" s="61"/>
    </row>
    <row r="232" spans="2:4" x14ac:dyDescent="0.25">
      <c r="B232" s="72"/>
      <c r="C232" s="61"/>
      <c r="D232" s="61"/>
    </row>
    <row r="233" spans="2:4" x14ac:dyDescent="0.25">
      <c r="B233" s="72"/>
      <c r="C233" s="61"/>
      <c r="D233" s="61"/>
    </row>
    <row r="234" spans="2:4" x14ac:dyDescent="0.25">
      <c r="B234" s="72"/>
      <c r="C234" s="61"/>
      <c r="D234" s="61"/>
    </row>
    <row r="235" spans="2:4" x14ac:dyDescent="0.25">
      <c r="B235" s="72"/>
      <c r="C235" s="61"/>
      <c r="D235" s="61"/>
    </row>
    <row r="236" spans="2:4" x14ac:dyDescent="0.25">
      <c r="B236" s="72"/>
      <c r="C236" s="61"/>
      <c r="D236" s="61"/>
    </row>
    <row r="237" spans="2:4" x14ac:dyDescent="0.25">
      <c r="B237" s="72"/>
      <c r="C237" s="61"/>
      <c r="D237" s="61"/>
    </row>
    <row r="238" spans="2:4" x14ac:dyDescent="0.25">
      <c r="B238" s="72"/>
      <c r="C238" s="61"/>
      <c r="D238" s="61"/>
    </row>
    <row r="239" spans="2:4" x14ac:dyDescent="0.25">
      <c r="B239" s="72"/>
      <c r="C239" s="61"/>
      <c r="D239" s="61"/>
    </row>
    <row r="240" spans="2:4" x14ac:dyDescent="0.25">
      <c r="B240" s="72"/>
      <c r="C240" s="61"/>
      <c r="D240" s="61"/>
    </row>
    <row r="241" spans="2:4" x14ac:dyDescent="0.25">
      <c r="B241" s="72"/>
      <c r="C241" s="61"/>
      <c r="D241" s="61"/>
    </row>
    <row r="242" spans="2:4" x14ac:dyDescent="0.25">
      <c r="B242" s="72"/>
      <c r="C242" s="61"/>
      <c r="D242" s="61"/>
    </row>
    <row r="243" spans="2:4" x14ac:dyDescent="0.25">
      <c r="B243" s="72"/>
      <c r="C243" s="61"/>
      <c r="D243" s="61"/>
    </row>
    <row r="244" spans="2:4" x14ac:dyDescent="0.25">
      <c r="B244" s="72"/>
      <c r="C244" s="61"/>
      <c r="D244" s="61"/>
    </row>
    <row r="245" spans="2:4" x14ac:dyDescent="0.25">
      <c r="B245" s="72"/>
      <c r="C245" s="61"/>
      <c r="D245" s="61"/>
    </row>
    <row r="246" spans="2:4" x14ac:dyDescent="0.25">
      <c r="B246" s="72"/>
      <c r="C246" s="61"/>
      <c r="D246" s="61"/>
    </row>
    <row r="247" spans="2:4" x14ac:dyDescent="0.25">
      <c r="B247" s="72"/>
      <c r="C247" s="61"/>
      <c r="D247" s="61"/>
    </row>
    <row r="248" spans="2:4" x14ac:dyDescent="0.25">
      <c r="B248" s="72"/>
      <c r="C248" s="61"/>
      <c r="D248" s="61"/>
    </row>
    <row r="249" spans="2:4" x14ac:dyDescent="0.25">
      <c r="B249" s="72"/>
      <c r="C249" s="61"/>
      <c r="D249" s="61"/>
    </row>
    <row r="250" spans="2:4" x14ac:dyDescent="0.25">
      <c r="B250" s="72"/>
      <c r="C250" s="61"/>
      <c r="D250" s="61"/>
    </row>
    <row r="251" spans="2:4" x14ac:dyDescent="0.25">
      <c r="B251" s="72"/>
      <c r="C251" s="61"/>
      <c r="D251" s="61"/>
    </row>
    <row r="252" spans="2:4" x14ac:dyDescent="0.25">
      <c r="B252" s="72"/>
      <c r="C252" s="61"/>
      <c r="D252" s="61"/>
    </row>
    <row r="253" spans="2:4" x14ac:dyDescent="0.25">
      <c r="B253" s="72"/>
      <c r="C253" s="61"/>
      <c r="D253" s="61"/>
    </row>
    <row r="254" spans="2:4" x14ac:dyDescent="0.25">
      <c r="B254" s="72"/>
      <c r="C254" s="61"/>
      <c r="D254" s="61"/>
    </row>
    <row r="255" spans="2:4" x14ac:dyDescent="0.25">
      <c r="B255" s="72"/>
      <c r="C255" s="61"/>
      <c r="D255" s="61"/>
    </row>
    <row r="256" spans="2:4" x14ac:dyDescent="0.25">
      <c r="B256" s="72"/>
      <c r="C256" s="61"/>
      <c r="D256" s="61"/>
    </row>
    <row r="257" spans="2:4" x14ac:dyDescent="0.25">
      <c r="B257" s="72"/>
      <c r="C257" s="61"/>
      <c r="D257" s="61"/>
    </row>
    <row r="258" spans="2:4" x14ac:dyDescent="0.25">
      <c r="B258" s="72"/>
      <c r="C258" s="61"/>
      <c r="D258" s="61"/>
    </row>
    <row r="259" spans="2:4" x14ac:dyDescent="0.25">
      <c r="B259" s="72"/>
      <c r="C259" s="61"/>
      <c r="D259" s="61"/>
    </row>
    <row r="260" spans="2:4" x14ac:dyDescent="0.25">
      <c r="B260" s="72"/>
      <c r="C260" s="61"/>
      <c r="D260" s="61"/>
    </row>
    <row r="261" spans="2:4" x14ac:dyDescent="0.25">
      <c r="B261" s="72"/>
      <c r="C261" s="61"/>
      <c r="D261" s="61"/>
    </row>
    <row r="262" spans="2:4" x14ac:dyDescent="0.25">
      <c r="B262" s="72"/>
      <c r="C262" s="61"/>
      <c r="D262" s="61"/>
    </row>
    <row r="263" spans="2:4" x14ac:dyDescent="0.25">
      <c r="B263" s="72"/>
      <c r="C263" s="61"/>
      <c r="D263" s="61"/>
    </row>
    <row r="264" spans="2:4" x14ac:dyDescent="0.25">
      <c r="B264" s="72"/>
      <c r="C264" s="61"/>
      <c r="D264" s="61"/>
    </row>
    <row r="265" spans="2:4" x14ac:dyDescent="0.25">
      <c r="B265" s="72"/>
      <c r="C265" s="61"/>
      <c r="D265" s="61"/>
    </row>
    <row r="266" spans="2:4" x14ac:dyDescent="0.25">
      <c r="B266" s="72"/>
      <c r="C266" s="61"/>
      <c r="D266" s="61"/>
    </row>
    <row r="267" spans="2:4" x14ac:dyDescent="0.25">
      <c r="B267" s="72"/>
      <c r="C267" s="61"/>
      <c r="D267" s="61"/>
    </row>
    <row r="268" spans="2:4" x14ac:dyDescent="0.25">
      <c r="B268" s="72"/>
      <c r="C268" s="61"/>
      <c r="D268" s="61"/>
    </row>
    <row r="269" spans="2:4" x14ac:dyDescent="0.25">
      <c r="B269" s="72"/>
      <c r="C269" s="61"/>
      <c r="D269" s="61"/>
    </row>
    <row r="270" spans="2:4" x14ac:dyDescent="0.25">
      <c r="B270" s="72"/>
      <c r="C270" s="61"/>
      <c r="D270" s="61"/>
    </row>
  </sheetData>
  <autoFilter ref="A1:F159" xr:uid="{00000000-0001-0000-0700-000000000000}"/>
  <sortState xmlns:xlrd2="http://schemas.microsoft.com/office/spreadsheetml/2017/richdata2" ref="B3:F914">
    <sortCondition ref="B85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1"/>
  <sheetViews>
    <sheetView workbookViewId="0"/>
  </sheetViews>
  <sheetFormatPr baseColWidth="10" defaultRowHeight="15" x14ac:dyDescent="0.25"/>
  <cols>
    <col min="1" max="1" width="28.28515625" customWidth="1"/>
  </cols>
  <sheetData>
    <row r="1" spans="1:2" x14ac:dyDescent="0.25">
      <c r="A1" t="s">
        <v>2116</v>
      </c>
    </row>
    <row r="2" spans="1:2" x14ac:dyDescent="0.25">
      <c r="A2" s="77" t="s">
        <v>2117</v>
      </c>
    </row>
    <row r="3" spans="1:2" x14ac:dyDescent="0.25">
      <c r="A3" s="77"/>
    </row>
    <row r="4" spans="1:2" s="81" customFormat="1" ht="25.5" x14ac:dyDescent="0.25">
      <c r="A4" s="245" t="s">
        <v>2007</v>
      </c>
      <c r="B4" s="245" t="s">
        <v>2233</v>
      </c>
    </row>
    <row r="5" spans="1:2" x14ac:dyDescent="0.25">
      <c r="A5" s="8" t="s">
        <v>1907</v>
      </c>
      <c r="B5" s="48">
        <f>SUMIF('Détail des budgets (écritures)'!M:M,Activité!A5,'Détail des budgets (écritures)'!AD:AD)</f>
        <v>0</v>
      </c>
    </row>
    <row r="6" spans="1:2" x14ac:dyDescent="0.25">
      <c r="A6" s="8" t="s">
        <v>2236</v>
      </c>
      <c r="B6" s="48">
        <f>SUMIF('Détail des budgets (écritures)'!M:M,Activité!A13,'Détail des budgets (écritures)'!AD:AD)</f>
        <v>0</v>
      </c>
    </row>
    <row r="7" spans="1:2" x14ac:dyDescent="0.25">
      <c r="A7" s="8" t="s">
        <v>2192</v>
      </c>
      <c r="B7" s="48">
        <f>SUMIF('Détail des budgets (écritures)'!M:M,Activité!A11,'Détail des budgets (écritures)'!AD:AD)</f>
        <v>0</v>
      </c>
    </row>
    <row r="8" spans="1:2" x14ac:dyDescent="0.25">
      <c r="A8" s="8" t="s">
        <v>2230</v>
      </c>
      <c r="B8" s="48">
        <f>SUMIF('Détail des budgets (écritures)'!M:M,Activité!A14,'Détail des budgets (écritures)'!AD:AD)</f>
        <v>4.5474735088646412E-13</v>
      </c>
    </row>
    <row r="9" spans="1:2" x14ac:dyDescent="0.25">
      <c r="A9" s="8" t="s">
        <v>2208</v>
      </c>
      <c r="B9" s="48">
        <f>SUMIF('Détail des budgets (écritures)'!M:M,Activité!A10,'Détail des budgets (écritures)'!AD:AD)</f>
        <v>0</v>
      </c>
    </row>
    <row r="10" spans="1:2" x14ac:dyDescent="0.25">
      <c r="A10" s="8" t="s">
        <v>2190</v>
      </c>
      <c r="B10" s="48">
        <f>SUMIF('Détail des budgets (écritures)'!M:M,Activité!A7,'Détail des budgets (écritures)'!AD:AD)</f>
        <v>0</v>
      </c>
    </row>
    <row r="11" spans="1:2" x14ac:dyDescent="0.25">
      <c r="A11" s="8" t="s">
        <v>2207</v>
      </c>
      <c r="B11" s="48">
        <f>SUMIF('Détail des budgets (écritures)'!M:M,Activité!A9,'Détail des budgets (écritures)'!AD:AD)</f>
        <v>0</v>
      </c>
    </row>
    <row r="12" spans="1:2" x14ac:dyDescent="0.25">
      <c r="A12" s="8" t="s">
        <v>1587</v>
      </c>
      <c r="B12" s="48">
        <f>SUMIF('Détail des budgets (écritures)'!M:M,Activité!A12,'Détail des budgets (écritures)'!AD:AD)</f>
        <v>0</v>
      </c>
    </row>
    <row r="13" spans="1:2" x14ac:dyDescent="0.25">
      <c r="A13" s="8" t="s">
        <v>2191</v>
      </c>
      <c r="B13" s="48">
        <f>SUMIF('Détail des budgets (écritures)'!M:M,Activité!A8,'Détail des budgets (écritures)'!AD:AD)</f>
        <v>0</v>
      </c>
    </row>
    <row r="14" spans="1:2" x14ac:dyDescent="0.25">
      <c r="A14" s="8" t="s">
        <v>2115</v>
      </c>
      <c r="B14" s="48">
        <f>SUMIF('Détail des budgets (écritures)'!M:M,Activité!A6,'Détail des budgets (écritures)'!AD:AD)</f>
        <v>0</v>
      </c>
    </row>
    <row r="15" spans="1:2" x14ac:dyDescent="0.25">
      <c r="A15" s="8"/>
      <c r="B15" s="48">
        <f>SUMIF('Détail des budgets (écritures)'!M:M,Activité!A15,'Détail des budgets (écritures)'!AD:AD)</f>
        <v>0</v>
      </c>
    </row>
    <row r="16" spans="1:2" x14ac:dyDescent="0.25">
      <c r="A16" s="8"/>
      <c r="B16" s="48">
        <f>SUMIF('Détail des budgets (écritures)'!M:M,Activité!A16,'Détail des budgets (écritures)'!AD:AD)</f>
        <v>0</v>
      </c>
    </row>
    <row r="17" spans="1:2" x14ac:dyDescent="0.25">
      <c r="A17" s="8"/>
      <c r="B17" s="48">
        <f>SUMIF('Détail des budgets (écritures)'!M:M,Activité!A17,'Détail des budgets (écritures)'!AD:AD)</f>
        <v>0</v>
      </c>
    </row>
    <row r="18" spans="1:2" x14ac:dyDescent="0.25">
      <c r="A18" s="8"/>
      <c r="B18" s="48">
        <f>SUMIF('Détail des budgets (écritures)'!M:M,Activité!A18,'Détail des budgets (écritures)'!AD:AD)</f>
        <v>0</v>
      </c>
    </row>
    <row r="19" spans="1:2" x14ac:dyDescent="0.25">
      <c r="A19" s="8"/>
      <c r="B19" s="48">
        <f>SUMIF('Détail des budgets (écritures)'!M:M,Activité!A19,'Détail des budgets (écritures)'!AD:AD)</f>
        <v>0</v>
      </c>
    </row>
    <row r="20" spans="1:2" x14ac:dyDescent="0.25">
      <c r="A20" s="8"/>
      <c r="B20" s="48">
        <f>SUMIF('Détail des budgets (écritures)'!M:M,Activité!A20,'Détail des budgets (écritures)'!AD:AD)</f>
        <v>0</v>
      </c>
    </row>
    <row r="21" spans="1:2" x14ac:dyDescent="0.25">
      <c r="A21" s="8"/>
      <c r="B21" s="48">
        <f>SUMIF('Détail des budgets (écritures)'!M:M,Activité!A21,'Détail des budgets (écritures)'!AD:AD)</f>
        <v>0</v>
      </c>
    </row>
  </sheetData>
  <sortState xmlns:xlrd2="http://schemas.microsoft.com/office/spreadsheetml/2017/richdata2" ref="A6:B21">
    <sortCondition ref="A6:A21"/>
  </sortState>
  <phoneticPr fontId="1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4"/>
  <sheetViews>
    <sheetView workbookViewId="0">
      <pane ySplit="5" topLeftCell="A6" activePane="bottomLeft" state="frozen"/>
      <selection pane="bottomLeft"/>
    </sheetView>
  </sheetViews>
  <sheetFormatPr baseColWidth="10" defaultRowHeight="15" x14ac:dyDescent="0.25"/>
  <cols>
    <col min="1" max="1" width="37.7109375" customWidth="1"/>
    <col min="3" max="3" width="11.42578125" style="29"/>
  </cols>
  <sheetData>
    <row r="1" spans="1:3" x14ac:dyDescent="0.25">
      <c r="A1" t="s">
        <v>2118</v>
      </c>
      <c r="B1" t="s">
        <v>2119</v>
      </c>
    </row>
    <row r="2" spans="1:3" x14ac:dyDescent="0.25">
      <c r="B2" t="s">
        <v>2138</v>
      </c>
    </row>
    <row r="5" spans="1:3" s="81" customFormat="1" ht="30" x14ac:dyDescent="0.25">
      <c r="A5" s="82" t="s">
        <v>2143</v>
      </c>
      <c r="B5" s="82" t="s">
        <v>2030</v>
      </c>
      <c r="C5" s="83" t="s">
        <v>2144</v>
      </c>
    </row>
    <row r="6" spans="1:3" x14ac:dyDescent="0.25">
      <c r="A6" s="8" t="s">
        <v>1907</v>
      </c>
      <c r="B6" s="8"/>
      <c r="C6" s="36"/>
    </row>
    <row r="7" spans="1:3" x14ac:dyDescent="0.25">
      <c r="A7" s="8" t="s">
        <v>2172</v>
      </c>
      <c r="B7" s="8" t="s">
        <v>394</v>
      </c>
      <c r="C7" s="36">
        <f>SUMIF('Détail des budgets (écritures)'!E:E,Tiers!A7,'Détail des budgets (écritures)'!AD:AD)</f>
        <v>0</v>
      </c>
    </row>
    <row r="8" spans="1:3" x14ac:dyDescent="0.25">
      <c r="A8" s="8" t="s">
        <v>2173</v>
      </c>
      <c r="B8" s="8" t="s">
        <v>370</v>
      </c>
      <c r="C8" s="36">
        <f>SUMIF('Détail des budgets (écritures)'!E:E,Tiers!A8,'Détail des budgets (écritures)'!AD:AD)</f>
        <v>0</v>
      </c>
    </row>
    <row r="9" spans="1:3" x14ac:dyDescent="0.25">
      <c r="A9" s="8" t="s">
        <v>2121</v>
      </c>
      <c r="B9" s="8" t="s">
        <v>394</v>
      </c>
      <c r="C9" s="36">
        <f>SUMIF('Détail des budgets (écritures)'!E:E,Tiers!A9,'Détail des budgets (écritures)'!AD:AD)</f>
        <v>0</v>
      </c>
    </row>
    <row r="10" spans="1:3" x14ac:dyDescent="0.25">
      <c r="A10" s="8" t="s">
        <v>2168</v>
      </c>
      <c r="B10" s="8" t="s">
        <v>370</v>
      </c>
      <c r="C10" s="36">
        <f>SUMIF('Détail des budgets (écritures)'!E:E,Tiers!A10,'Détail des budgets (écritures)'!AD:AD)</f>
        <v>0</v>
      </c>
    </row>
    <row r="11" spans="1:3" x14ac:dyDescent="0.25">
      <c r="C11"/>
    </row>
    <row r="12" spans="1:3" x14ac:dyDescent="0.25">
      <c r="C12"/>
    </row>
    <row r="13" spans="1:3" x14ac:dyDescent="0.25">
      <c r="C13"/>
    </row>
    <row r="14" spans="1:3" x14ac:dyDescent="0.25">
      <c r="C14"/>
    </row>
    <row r="15" spans="1:3" x14ac:dyDescent="0.25">
      <c r="C15"/>
    </row>
    <row r="16" spans="1:3"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sheetData>
  <autoFilter ref="A5:F10" xr:uid="{00000000-0001-0000-0900-000000000000}">
    <sortState xmlns:xlrd2="http://schemas.microsoft.com/office/spreadsheetml/2017/richdata2" ref="A6:F10">
      <sortCondition ref="A5:A10"/>
    </sortState>
  </autoFilter>
  <sortState xmlns:xlrd2="http://schemas.microsoft.com/office/spreadsheetml/2017/richdata2" ref="A7:C10">
    <sortCondition ref="A7:A10"/>
  </sortState>
  <phoneticPr fontId="1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1021"/>
  <sheetViews>
    <sheetView topLeftCell="A361" workbookViewId="0">
      <selection activeCell="I379" activeCellId="1" sqref="I383:J383 I379:J379"/>
    </sheetView>
  </sheetViews>
  <sheetFormatPr baseColWidth="10" defaultRowHeight="15" x14ac:dyDescent="0.25"/>
  <cols>
    <col min="4" max="4" width="11.42578125" style="4"/>
    <col min="5" max="5" width="11.42578125" style="3"/>
    <col min="6" max="6" width="11.42578125" style="6"/>
    <col min="9" max="9" width="11.42578125" style="5"/>
    <col min="10" max="10" width="85.7109375" style="7" customWidth="1"/>
  </cols>
  <sheetData>
    <row r="1" spans="2:10" x14ac:dyDescent="0.25">
      <c r="I1" s="5" t="s">
        <v>1907</v>
      </c>
      <c r="J1" s="7" t="s">
        <v>1907</v>
      </c>
    </row>
    <row r="2" spans="2:10" x14ac:dyDescent="0.25">
      <c r="I2" s="5" t="s">
        <v>1982</v>
      </c>
      <c r="J2" s="7" t="s">
        <v>0</v>
      </c>
    </row>
    <row r="3" spans="2:10" x14ac:dyDescent="0.25">
      <c r="B3" t="s">
        <v>1982</v>
      </c>
      <c r="C3" t="s">
        <v>0</v>
      </c>
      <c r="I3" s="5" t="s">
        <v>1</v>
      </c>
      <c r="J3" s="7" t="s">
        <v>2</v>
      </c>
    </row>
    <row r="4" spans="2:10" x14ac:dyDescent="0.25">
      <c r="B4" t="s">
        <v>1</v>
      </c>
      <c r="C4" t="s">
        <v>2</v>
      </c>
      <c r="I4" s="7" t="s">
        <v>3</v>
      </c>
      <c r="J4" s="3" t="s">
        <v>4</v>
      </c>
    </row>
    <row r="5" spans="2:10" x14ac:dyDescent="0.25">
      <c r="B5" s="2" t="s">
        <v>3</v>
      </c>
      <c r="C5" s="2" t="s">
        <v>4</v>
      </c>
      <c r="I5" s="7" t="s">
        <v>5</v>
      </c>
      <c r="J5" s="3" t="s">
        <v>6</v>
      </c>
    </row>
    <row r="6" spans="2:10" x14ac:dyDescent="0.25">
      <c r="B6" s="4" t="s">
        <v>943</v>
      </c>
      <c r="C6" s="4" t="s">
        <v>944</v>
      </c>
      <c r="I6" s="7" t="s">
        <v>7</v>
      </c>
      <c r="J6" s="3" t="s">
        <v>8</v>
      </c>
    </row>
    <row r="7" spans="2:10" x14ac:dyDescent="0.25">
      <c r="B7" s="4" t="s">
        <v>945</v>
      </c>
      <c r="C7" s="4" t="s">
        <v>946</v>
      </c>
      <c r="I7" s="7" t="s">
        <v>9</v>
      </c>
      <c r="J7" s="3" t="s">
        <v>10</v>
      </c>
    </row>
    <row r="8" spans="2:10" x14ac:dyDescent="0.25">
      <c r="B8" s="4" t="s">
        <v>947</v>
      </c>
      <c r="C8" s="4" t="s">
        <v>948</v>
      </c>
      <c r="I8" s="7" t="s">
        <v>11</v>
      </c>
      <c r="J8" s="3" t="s">
        <v>12</v>
      </c>
    </row>
    <row r="9" spans="2:10" x14ac:dyDescent="0.25">
      <c r="B9" s="3" t="s">
        <v>1901</v>
      </c>
      <c r="C9" s="3" t="s">
        <v>949</v>
      </c>
      <c r="I9" s="3" t="s">
        <v>13</v>
      </c>
      <c r="J9" t="s">
        <v>14</v>
      </c>
    </row>
    <row r="10" spans="2:10" x14ac:dyDescent="0.25">
      <c r="B10" s="3" t="s">
        <v>950</v>
      </c>
      <c r="C10" s="3" t="s">
        <v>951</v>
      </c>
      <c r="I10" s="3" t="s">
        <v>15</v>
      </c>
      <c r="J10" t="s">
        <v>16</v>
      </c>
    </row>
    <row r="11" spans="2:10" x14ac:dyDescent="0.25">
      <c r="B11" s="4" t="s">
        <v>952</v>
      </c>
      <c r="C11" s="4" t="s">
        <v>953</v>
      </c>
      <c r="I11" s="3" t="s">
        <v>17</v>
      </c>
      <c r="J11" t="s">
        <v>18</v>
      </c>
    </row>
    <row r="12" spans="2:10" x14ac:dyDescent="0.25">
      <c r="B12" s="2" t="s">
        <v>5</v>
      </c>
      <c r="C12" s="2" t="s">
        <v>6</v>
      </c>
      <c r="I12" s="3" t="s">
        <v>19</v>
      </c>
      <c r="J12" t="s">
        <v>20</v>
      </c>
    </row>
    <row r="13" spans="2:10" x14ac:dyDescent="0.25">
      <c r="B13" s="2" t="s">
        <v>7</v>
      </c>
      <c r="C13" s="2" t="s">
        <v>8</v>
      </c>
      <c r="I13" s="3" t="s">
        <v>21</v>
      </c>
      <c r="J13" t="s">
        <v>22</v>
      </c>
    </row>
    <row r="14" spans="2:10" x14ac:dyDescent="0.25">
      <c r="B14" s="4" t="s">
        <v>954</v>
      </c>
      <c r="C14" s="4" t="s">
        <v>955</v>
      </c>
      <c r="I14" s="7" t="s">
        <v>23</v>
      </c>
      <c r="J14" s="3" t="s">
        <v>24</v>
      </c>
    </row>
    <row r="15" spans="2:10" x14ac:dyDescent="0.25">
      <c r="B15" s="4" t="s">
        <v>956</v>
      </c>
      <c r="C15" s="4" t="s">
        <v>957</v>
      </c>
      <c r="I15" s="7" t="s">
        <v>25</v>
      </c>
      <c r="J15" s="3" t="s">
        <v>26</v>
      </c>
    </row>
    <row r="16" spans="2:10" x14ac:dyDescent="0.25">
      <c r="B16" s="4" t="s">
        <v>958</v>
      </c>
      <c r="C16" s="4" t="s">
        <v>959</v>
      </c>
      <c r="I16" s="7" t="s">
        <v>27</v>
      </c>
      <c r="J16" s="3" t="s">
        <v>28</v>
      </c>
    </row>
    <row r="17" spans="2:10" x14ac:dyDescent="0.25">
      <c r="B17" s="4" t="s">
        <v>960</v>
      </c>
      <c r="C17" s="4" t="s">
        <v>961</v>
      </c>
      <c r="I17" s="5" t="s">
        <v>29</v>
      </c>
      <c r="J17" s="7" t="s">
        <v>30</v>
      </c>
    </row>
    <row r="18" spans="2:10" x14ac:dyDescent="0.25">
      <c r="B18" s="4" t="s">
        <v>962</v>
      </c>
      <c r="C18" s="4" t="s">
        <v>963</v>
      </c>
      <c r="I18" s="7" t="s">
        <v>31</v>
      </c>
      <c r="J18" s="3" t="s">
        <v>32</v>
      </c>
    </row>
    <row r="19" spans="2:10" x14ac:dyDescent="0.25">
      <c r="B19" s="2" t="s">
        <v>9</v>
      </c>
      <c r="C19" s="2" t="s">
        <v>10</v>
      </c>
      <c r="I19" s="7" t="s">
        <v>33</v>
      </c>
      <c r="J19" s="3" t="s">
        <v>34</v>
      </c>
    </row>
    <row r="20" spans="2:10" x14ac:dyDescent="0.25">
      <c r="B20" s="4" t="s">
        <v>964</v>
      </c>
      <c r="C20" s="4" t="s">
        <v>965</v>
      </c>
      <c r="I20" s="5" t="s">
        <v>35</v>
      </c>
      <c r="J20" s="7" t="s">
        <v>36</v>
      </c>
    </row>
    <row r="21" spans="2:10" x14ac:dyDescent="0.25">
      <c r="B21" s="4" t="s">
        <v>966</v>
      </c>
      <c r="C21" s="4" t="s">
        <v>967</v>
      </c>
      <c r="I21" s="7" t="s">
        <v>37</v>
      </c>
      <c r="J21" s="3" t="s">
        <v>38</v>
      </c>
    </row>
    <row r="22" spans="2:10" x14ac:dyDescent="0.25">
      <c r="B22" s="4" t="s">
        <v>968</v>
      </c>
      <c r="C22" s="4" t="s">
        <v>969</v>
      </c>
      <c r="I22" s="7" t="s">
        <v>39</v>
      </c>
      <c r="J22" s="3" t="s">
        <v>40</v>
      </c>
    </row>
    <row r="23" spans="2:10" x14ac:dyDescent="0.25">
      <c r="B23" s="4" t="s">
        <v>970</v>
      </c>
      <c r="C23" s="4" t="s">
        <v>971</v>
      </c>
      <c r="I23" s="5" t="s">
        <v>41</v>
      </c>
      <c r="J23" s="7" t="s">
        <v>42</v>
      </c>
    </row>
    <row r="24" spans="2:10" x14ac:dyDescent="0.25">
      <c r="B24" s="4" t="s">
        <v>972</v>
      </c>
      <c r="C24" s="4" t="s">
        <v>973</v>
      </c>
      <c r="I24" s="7" t="s">
        <v>43</v>
      </c>
      <c r="J24" s="3" t="s">
        <v>44</v>
      </c>
    </row>
    <row r="25" spans="2:10" x14ac:dyDescent="0.25">
      <c r="B25" s="4" t="s">
        <v>974</v>
      </c>
      <c r="C25" s="4" t="s">
        <v>975</v>
      </c>
      <c r="I25" s="7" t="s">
        <v>45</v>
      </c>
      <c r="J25" s="3" t="s">
        <v>46</v>
      </c>
    </row>
    <row r="26" spans="2:10" x14ac:dyDescent="0.25">
      <c r="B26" s="2" t="s">
        <v>11</v>
      </c>
      <c r="C26" s="2" t="s">
        <v>12</v>
      </c>
      <c r="I26" s="7" t="s">
        <v>47</v>
      </c>
      <c r="J26" s="3" t="s">
        <v>48</v>
      </c>
    </row>
    <row r="27" spans="2:10" x14ac:dyDescent="0.25">
      <c r="B27" s="4" t="s">
        <v>13</v>
      </c>
      <c r="C27" s="4" t="s">
        <v>14</v>
      </c>
      <c r="I27" s="7" t="s">
        <v>49</v>
      </c>
      <c r="J27" s="3" t="s">
        <v>50</v>
      </c>
    </row>
    <row r="28" spans="2:10" x14ac:dyDescent="0.25">
      <c r="B28" s="3" t="s">
        <v>1902</v>
      </c>
      <c r="C28" s="3" t="s">
        <v>976</v>
      </c>
      <c r="I28" s="7" t="s">
        <v>51</v>
      </c>
      <c r="J28" s="3" t="s">
        <v>52</v>
      </c>
    </row>
    <row r="29" spans="2:10" x14ac:dyDescent="0.25">
      <c r="B29" s="3" t="s">
        <v>977</v>
      </c>
      <c r="C29" s="3" t="s">
        <v>978</v>
      </c>
      <c r="I29" s="7" t="s">
        <v>53</v>
      </c>
      <c r="J29" s="3" t="s">
        <v>54</v>
      </c>
    </row>
    <row r="30" spans="2:10" x14ac:dyDescent="0.25">
      <c r="B30" s="4" t="s">
        <v>15</v>
      </c>
      <c r="C30" s="4" t="s">
        <v>16</v>
      </c>
      <c r="I30" s="7" t="s">
        <v>55</v>
      </c>
      <c r="J30" s="3" t="s">
        <v>56</v>
      </c>
    </row>
    <row r="31" spans="2:10" x14ac:dyDescent="0.25">
      <c r="B31" s="4" t="s">
        <v>17</v>
      </c>
      <c r="C31" s="4" t="s">
        <v>18</v>
      </c>
      <c r="I31" s="7" t="s">
        <v>57</v>
      </c>
      <c r="J31" s="3" t="s">
        <v>58</v>
      </c>
    </row>
    <row r="32" spans="2:10" x14ac:dyDescent="0.25">
      <c r="B32" s="4" t="s">
        <v>19</v>
      </c>
      <c r="C32" s="4" t="s">
        <v>20</v>
      </c>
      <c r="I32" s="7" t="s">
        <v>59</v>
      </c>
      <c r="J32" s="3" t="s">
        <v>60</v>
      </c>
    </row>
    <row r="33" spans="2:10" x14ac:dyDescent="0.25">
      <c r="B33" s="3" t="s">
        <v>1903</v>
      </c>
      <c r="C33" s="3" t="s">
        <v>978</v>
      </c>
      <c r="I33" s="7" t="s">
        <v>61</v>
      </c>
      <c r="J33" s="3" t="s">
        <v>62</v>
      </c>
    </row>
    <row r="34" spans="2:10" x14ac:dyDescent="0.25">
      <c r="B34" s="3" t="s">
        <v>979</v>
      </c>
      <c r="C34" s="3" t="s">
        <v>980</v>
      </c>
      <c r="I34" s="5" t="s">
        <v>63</v>
      </c>
      <c r="J34" s="7" t="s">
        <v>64</v>
      </c>
    </row>
    <row r="35" spans="2:10" x14ac:dyDescent="0.25">
      <c r="B35" s="3" t="s">
        <v>981</v>
      </c>
      <c r="C35" s="3" t="s">
        <v>982</v>
      </c>
      <c r="I35" s="7" t="s">
        <v>65</v>
      </c>
      <c r="J35" s="3" t="s">
        <v>66</v>
      </c>
    </row>
    <row r="36" spans="2:10" x14ac:dyDescent="0.25">
      <c r="B36" s="4" t="s">
        <v>21</v>
      </c>
      <c r="C36" s="4" t="s">
        <v>22</v>
      </c>
      <c r="I36" s="7" t="s">
        <v>67</v>
      </c>
      <c r="J36" s="3" t="s">
        <v>68</v>
      </c>
    </row>
    <row r="37" spans="2:10" x14ac:dyDescent="0.25">
      <c r="B37" s="3" t="s">
        <v>1904</v>
      </c>
      <c r="C37" s="3" t="s">
        <v>983</v>
      </c>
      <c r="I37" s="7" t="s">
        <v>69</v>
      </c>
      <c r="J37" s="3" t="s">
        <v>70</v>
      </c>
    </row>
    <row r="38" spans="2:10" x14ac:dyDescent="0.25">
      <c r="B38" s="3" t="s">
        <v>984</v>
      </c>
      <c r="C38" s="3" t="s">
        <v>985</v>
      </c>
      <c r="I38" s="7" t="s">
        <v>71</v>
      </c>
      <c r="J38" s="3" t="s">
        <v>72</v>
      </c>
    </row>
    <row r="39" spans="2:10" x14ac:dyDescent="0.25">
      <c r="B39" s="2" t="s">
        <v>23</v>
      </c>
      <c r="C39" s="2" t="s">
        <v>24</v>
      </c>
      <c r="I39" s="7" t="s">
        <v>73</v>
      </c>
      <c r="J39" s="3" t="s">
        <v>74</v>
      </c>
    </row>
    <row r="40" spans="2:10" x14ac:dyDescent="0.25">
      <c r="B40" s="2" t="s">
        <v>25</v>
      </c>
      <c r="C40" s="2" t="s">
        <v>26</v>
      </c>
      <c r="I40" s="7" t="s">
        <v>75</v>
      </c>
      <c r="J40" s="3" t="s">
        <v>76</v>
      </c>
    </row>
    <row r="41" spans="2:10" x14ac:dyDescent="0.25">
      <c r="B41" s="2" t="s">
        <v>27</v>
      </c>
      <c r="C41" s="2" t="s">
        <v>28</v>
      </c>
      <c r="I41" s="7" t="s">
        <v>77</v>
      </c>
      <c r="J41" s="3" t="s">
        <v>78</v>
      </c>
    </row>
    <row r="42" spans="2:10" x14ac:dyDescent="0.25">
      <c r="B42" t="s">
        <v>29</v>
      </c>
      <c r="C42" t="s">
        <v>30</v>
      </c>
      <c r="I42" s="5" t="s">
        <v>79</v>
      </c>
      <c r="J42" s="7" t="s">
        <v>80</v>
      </c>
    </row>
    <row r="43" spans="2:10" x14ac:dyDescent="0.25">
      <c r="B43" s="2" t="s">
        <v>31</v>
      </c>
      <c r="C43" s="2" t="s">
        <v>32</v>
      </c>
      <c r="I43" s="7" t="s">
        <v>81</v>
      </c>
      <c r="J43" s="3" t="s">
        <v>82</v>
      </c>
    </row>
    <row r="44" spans="2:10" x14ac:dyDescent="0.25">
      <c r="B44" s="2" t="s">
        <v>33</v>
      </c>
      <c r="C44" s="2" t="s">
        <v>34</v>
      </c>
      <c r="I44" s="7" t="s">
        <v>83</v>
      </c>
      <c r="J44" s="3" t="s">
        <v>84</v>
      </c>
    </row>
    <row r="45" spans="2:10" x14ac:dyDescent="0.25">
      <c r="B45" t="s">
        <v>35</v>
      </c>
      <c r="C45" t="s">
        <v>36</v>
      </c>
      <c r="I45" s="7" t="s">
        <v>85</v>
      </c>
      <c r="J45" s="3" t="s">
        <v>86</v>
      </c>
    </row>
    <row r="46" spans="2:10" x14ac:dyDescent="0.25">
      <c r="B46" s="2" t="s">
        <v>37</v>
      </c>
      <c r="C46" s="2" t="s">
        <v>38</v>
      </c>
      <c r="I46" s="7" t="s">
        <v>87</v>
      </c>
      <c r="J46" s="3" t="s">
        <v>88</v>
      </c>
    </row>
    <row r="47" spans="2:10" x14ac:dyDescent="0.25">
      <c r="B47" s="2" t="s">
        <v>39</v>
      </c>
      <c r="C47" s="2" t="s">
        <v>40</v>
      </c>
      <c r="I47" s="7" t="s">
        <v>89</v>
      </c>
      <c r="J47" s="3" t="s">
        <v>90</v>
      </c>
    </row>
    <row r="48" spans="2:10" x14ac:dyDescent="0.25">
      <c r="B48" t="s">
        <v>41</v>
      </c>
      <c r="C48" t="s">
        <v>42</v>
      </c>
      <c r="I48" s="7" t="s">
        <v>91</v>
      </c>
      <c r="J48" s="3" t="s">
        <v>92</v>
      </c>
    </row>
    <row r="49" spans="2:10" x14ac:dyDescent="0.25">
      <c r="B49" s="2" t="s">
        <v>43</v>
      </c>
      <c r="C49" s="2" t="s">
        <v>44</v>
      </c>
      <c r="I49" s="7" t="s">
        <v>93</v>
      </c>
      <c r="J49" s="3" t="s">
        <v>94</v>
      </c>
    </row>
    <row r="50" spans="2:10" x14ac:dyDescent="0.25">
      <c r="B50" s="4" t="s">
        <v>986</v>
      </c>
      <c r="C50" s="4" t="s">
        <v>987</v>
      </c>
      <c r="I50" s="7" t="s">
        <v>95</v>
      </c>
      <c r="J50" s="3" t="s">
        <v>96</v>
      </c>
    </row>
    <row r="51" spans="2:10" x14ac:dyDescent="0.25">
      <c r="B51" s="4" t="s">
        <v>988</v>
      </c>
      <c r="C51" s="4" t="s">
        <v>989</v>
      </c>
      <c r="I51" s="7" t="s">
        <v>97</v>
      </c>
      <c r="J51" s="3" t="s">
        <v>98</v>
      </c>
    </row>
    <row r="52" spans="2:10" x14ac:dyDescent="0.25">
      <c r="B52" s="4" t="s">
        <v>990</v>
      </c>
      <c r="C52" s="4" t="s">
        <v>991</v>
      </c>
      <c r="I52" s="5" t="s">
        <v>99</v>
      </c>
      <c r="J52" s="7" t="s">
        <v>100</v>
      </c>
    </row>
    <row r="53" spans="2:10" x14ac:dyDescent="0.25">
      <c r="B53" s="4" t="s">
        <v>992</v>
      </c>
      <c r="C53" s="4" t="s">
        <v>993</v>
      </c>
      <c r="I53" s="7" t="s">
        <v>101</v>
      </c>
      <c r="J53" s="3" t="s">
        <v>102</v>
      </c>
    </row>
    <row r="54" spans="2:10" x14ac:dyDescent="0.25">
      <c r="B54" s="4" t="s">
        <v>994</v>
      </c>
      <c r="C54" s="4" t="s">
        <v>995</v>
      </c>
      <c r="I54" s="7" t="s">
        <v>103</v>
      </c>
      <c r="J54" s="3" t="s">
        <v>104</v>
      </c>
    </row>
    <row r="55" spans="2:10" x14ac:dyDescent="0.25">
      <c r="B55" s="4" t="s">
        <v>996</v>
      </c>
      <c r="C55" s="4" t="s">
        <v>997</v>
      </c>
      <c r="I55" s="7" t="s">
        <v>105</v>
      </c>
      <c r="J55" s="3" t="s">
        <v>106</v>
      </c>
    </row>
    <row r="56" spans="2:10" x14ac:dyDescent="0.25">
      <c r="B56" s="4" t="s">
        <v>998</v>
      </c>
      <c r="C56" s="4" t="s">
        <v>999</v>
      </c>
      <c r="I56" s="5" t="s">
        <v>107</v>
      </c>
      <c r="J56" s="7" t="s">
        <v>108</v>
      </c>
    </row>
    <row r="57" spans="2:10" x14ac:dyDescent="0.25">
      <c r="B57" s="4" t="s">
        <v>1000</v>
      </c>
      <c r="C57" s="4" t="s">
        <v>1001</v>
      </c>
      <c r="I57" s="7" t="s">
        <v>109</v>
      </c>
      <c r="J57" s="3" t="s">
        <v>110</v>
      </c>
    </row>
    <row r="58" spans="2:10" x14ac:dyDescent="0.25">
      <c r="B58" s="2" t="s">
        <v>45</v>
      </c>
      <c r="C58" s="2" t="s">
        <v>46</v>
      </c>
      <c r="I58" s="7" t="s">
        <v>111</v>
      </c>
      <c r="J58" s="3" t="s">
        <v>112</v>
      </c>
    </row>
    <row r="59" spans="2:10" x14ac:dyDescent="0.25">
      <c r="B59" s="2" t="s">
        <v>47</v>
      </c>
      <c r="C59" s="2" t="s">
        <v>48</v>
      </c>
      <c r="I59" s="7" t="s">
        <v>113</v>
      </c>
      <c r="J59" s="3" t="s">
        <v>114</v>
      </c>
    </row>
    <row r="60" spans="2:10" x14ac:dyDescent="0.25">
      <c r="B60" s="4" t="s">
        <v>1002</v>
      </c>
      <c r="C60" s="4" t="s">
        <v>44</v>
      </c>
      <c r="I60" s="7" t="s">
        <v>115</v>
      </c>
      <c r="J60" s="3" t="s">
        <v>116</v>
      </c>
    </row>
    <row r="61" spans="2:10" x14ac:dyDescent="0.25">
      <c r="B61" s="3" t="s">
        <v>1003</v>
      </c>
      <c r="C61" s="3" t="s">
        <v>987</v>
      </c>
      <c r="I61" s="5" t="s">
        <v>1981</v>
      </c>
      <c r="J61" s="7" t="s">
        <v>117</v>
      </c>
    </row>
    <row r="62" spans="2:10" x14ac:dyDescent="0.25">
      <c r="B62" s="3" t="s">
        <v>1004</v>
      </c>
      <c r="C62" s="3" t="s">
        <v>989</v>
      </c>
      <c r="I62" s="5" t="s">
        <v>118</v>
      </c>
      <c r="J62" s="7" t="s">
        <v>119</v>
      </c>
    </row>
    <row r="63" spans="2:10" x14ac:dyDescent="0.25">
      <c r="B63" s="3" t="s">
        <v>1005</v>
      </c>
      <c r="C63" s="3" t="s">
        <v>991</v>
      </c>
      <c r="I63" s="7" t="s">
        <v>120</v>
      </c>
      <c r="J63" s="3" t="s">
        <v>121</v>
      </c>
    </row>
    <row r="64" spans="2:10" x14ac:dyDescent="0.25">
      <c r="B64" s="3" t="s">
        <v>1006</v>
      </c>
      <c r="C64" s="3" t="s">
        <v>993</v>
      </c>
      <c r="I64" s="7" t="s">
        <v>122</v>
      </c>
      <c r="J64" s="3" t="s">
        <v>123</v>
      </c>
    </row>
    <row r="65" spans="2:10" x14ac:dyDescent="0.25">
      <c r="B65" s="3" t="s">
        <v>1007</v>
      </c>
      <c r="C65" s="3" t="s">
        <v>995</v>
      </c>
      <c r="I65" s="7" t="s">
        <v>124</v>
      </c>
      <c r="J65" s="3" t="s">
        <v>125</v>
      </c>
    </row>
    <row r="66" spans="2:10" x14ac:dyDescent="0.25">
      <c r="B66" s="3" t="s">
        <v>1008</v>
      </c>
      <c r="C66" s="3" t="s">
        <v>997</v>
      </c>
      <c r="I66" s="7" t="s">
        <v>126</v>
      </c>
      <c r="J66" s="3" t="s">
        <v>127</v>
      </c>
    </row>
    <row r="67" spans="2:10" x14ac:dyDescent="0.25">
      <c r="B67" s="3" t="s">
        <v>1009</v>
      </c>
      <c r="C67" s="3" t="s">
        <v>999</v>
      </c>
      <c r="I67" s="7" t="s">
        <v>128</v>
      </c>
      <c r="J67" s="3" t="s">
        <v>129</v>
      </c>
    </row>
    <row r="68" spans="2:10" x14ac:dyDescent="0.25">
      <c r="B68" s="3" t="s">
        <v>1010</v>
      </c>
      <c r="C68" s="3" t="s">
        <v>1001</v>
      </c>
      <c r="I68" s="7" t="s">
        <v>130</v>
      </c>
      <c r="J68" s="3" t="s">
        <v>131</v>
      </c>
    </row>
    <row r="69" spans="2:10" x14ac:dyDescent="0.25">
      <c r="B69" s="4" t="s">
        <v>1011</v>
      </c>
      <c r="C69" s="4" t="s">
        <v>1012</v>
      </c>
      <c r="I69" s="3" t="s">
        <v>132</v>
      </c>
      <c r="J69" t="s">
        <v>133</v>
      </c>
    </row>
    <row r="70" spans="2:10" x14ac:dyDescent="0.25">
      <c r="B70" t="s">
        <v>1013</v>
      </c>
      <c r="C70" t="s">
        <v>1014</v>
      </c>
      <c r="I70" s="5" t="s">
        <v>134</v>
      </c>
      <c r="J70" s="7" t="s">
        <v>135</v>
      </c>
    </row>
    <row r="71" spans="2:10" x14ac:dyDescent="0.25">
      <c r="B71" s="2" t="s">
        <v>49</v>
      </c>
      <c r="C71" s="2" t="s">
        <v>50</v>
      </c>
      <c r="I71" s="7" t="s">
        <v>136</v>
      </c>
      <c r="J71" s="3" t="s">
        <v>137</v>
      </c>
    </row>
    <row r="72" spans="2:10" x14ac:dyDescent="0.25">
      <c r="B72" s="4" t="s">
        <v>1015</v>
      </c>
      <c r="C72" s="4" t="s">
        <v>1016</v>
      </c>
      <c r="I72" s="3" t="s">
        <v>138</v>
      </c>
      <c r="J72" t="s">
        <v>139</v>
      </c>
    </row>
    <row r="73" spans="2:10" x14ac:dyDescent="0.25">
      <c r="B73" s="4" t="s">
        <v>1017</v>
      </c>
      <c r="C73" s="4" t="s">
        <v>1018</v>
      </c>
      <c r="I73" s="3" t="s">
        <v>140</v>
      </c>
      <c r="J73" t="s">
        <v>141</v>
      </c>
    </row>
    <row r="74" spans="2:10" x14ac:dyDescent="0.25">
      <c r="B74" s="2" t="s">
        <v>51</v>
      </c>
      <c r="C74" s="2" t="s">
        <v>52</v>
      </c>
      <c r="I74" s="3" t="s">
        <v>142</v>
      </c>
      <c r="J74" t="s">
        <v>143</v>
      </c>
    </row>
    <row r="75" spans="2:10" x14ac:dyDescent="0.25">
      <c r="B75" s="4" t="s">
        <v>1019</v>
      </c>
      <c r="C75" s="4" t="s">
        <v>1020</v>
      </c>
      <c r="I75" s="3" t="s">
        <v>144</v>
      </c>
      <c r="J75" t="s">
        <v>145</v>
      </c>
    </row>
    <row r="76" spans="2:10" x14ac:dyDescent="0.25">
      <c r="B76" s="4" t="s">
        <v>1021</v>
      </c>
      <c r="C76" s="4" t="s">
        <v>1022</v>
      </c>
      <c r="I76" s="3" t="s">
        <v>146</v>
      </c>
      <c r="J76" t="s">
        <v>147</v>
      </c>
    </row>
    <row r="77" spans="2:10" x14ac:dyDescent="0.25">
      <c r="B77" s="2" t="s">
        <v>53</v>
      </c>
      <c r="C77" s="2" t="s">
        <v>54</v>
      </c>
      <c r="I77" s="3" t="s">
        <v>148</v>
      </c>
      <c r="J77" t="s">
        <v>149</v>
      </c>
    </row>
    <row r="78" spans="2:10" x14ac:dyDescent="0.25">
      <c r="B78" s="2" t="s">
        <v>55</v>
      </c>
      <c r="C78" s="2" t="s">
        <v>56</v>
      </c>
      <c r="I78" s="7" t="s">
        <v>150</v>
      </c>
      <c r="J78" s="3" t="s">
        <v>151</v>
      </c>
    </row>
    <row r="79" spans="2:10" x14ac:dyDescent="0.25">
      <c r="B79" s="2" t="s">
        <v>57</v>
      </c>
      <c r="C79" s="2" t="s">
        <v>58</v>
      </c>
      <c r="I79" s="7" t="s">
        <v>152</v>
      </c>
      <c r="J79" s="3" t="s">
        <v>153</v>
      </c>
    </row>
    <row r="80" spans="2:10" x14ac:dyDescent="0.25">
      <c r="B80" s="2" t="s">
        <v>59</v>
      </c>
      <c r="C80" s="2" t="s">
        <v>60</v>
      </c>
      <c r="I80" s="3" t="s">
        <v>154</v>
      </c>
      <c r="J80" t="s">
        <v>155</v>
      </c>
    </row>
    <row r="81" spans="2:10" x14ac:dyDescent="0.25">
      <c r="B81" s="2" t="s">
        <v>61</v>
      </c>
      <c r="C81" s="2" t="s">
        <v>62</v>
      </c>
      <c r="I81" s="3" t="s">
        <v>156</v>
      </c>
      <c r="J81" t="s">
        <v>157</v>
      </c>
    </row>
    <row r="82" spans="2:10" x14ac:dyDescent="0.25">
      <c r="B82" t="s">
        <v>63</v>
      </c>
      <c r="C82" t="s">
        <v>64</v>
      </c>
      <c r="I82" s="3" t="s">
        <v>158</v>
      </c>
      <c r="J82" t="s">
        <v>159</v>
      </c>
    </row>
    <row r="83" spans="2:10" x14ac:dyDescent="0.25">
      <c r="B83" s="2" t="s">
        <v>65</v>
      </c>
      <c r="C83" s="2" t="s">
        <v>66</v>
      </c>
      <c r="I83" s="7" t="s">
        <v>160</v>
      </c>
      <c r="J83" s="3" t="s">
        <v>161</v>
      </c>
    </row>
    <row r="84" spans="2:10" x14ac:dyDescent="0.25">
      <c r="B84" s="4" t="s">
        <v>1023</v>
      </c>
      <c r="C84" s="4" t="s">
        <v>1024</v>
      </c>
      <c r="I84" s="7" t="s">
        <v>162</v>
      </c>
      <c r="J84" s="3" t="s">
        <v>163</v>
      </c>
    </row>
    <row r="85" spans="2:10" x14ac:dyDescent="0.25">
      <c r="B85" s="4" t="s">
        <v>1025</v>
      </c>
      <c r="C85" s="4" t="s">
        <v>1026</v>
      </c>
      <c r="I85" s="3" t="s">
        <v>164</v>
      </c>
      <c r="J85" t="s">
        <v>165</v>
      </c>
    </row>
    <row r="86" spans="2:10" x14ac:dyDescent="0.25">
      <c r="B86" s="4" t="s">
        <v>1027</v>
      </c>
      <c r="C86" s="4" t="s">
        <v>1028</v>
      </c>
      <c r="I86" s="3" t="s">
        <v>166</v>
      </c>
      <c r="J86" t="s">
        <v>167</v>
      </c>
    </row>
    <row r="87" spans="2:10" x14ac:dyDescent="0.25">
      <c r="B87" s="4" t="s">
        <v>1029</v>
      </c>
      <c r="C87" s="4" t="s">
        <v>1030</v>
      </c>
      <c r="I87" s="3" t="s">
        <v>168</v>
      </c>
      <c r="J87" t="s">
        <v>169</v>
      </c>
    </row>
    <row r="88" spans="2:10" x14ac:dyDescent="0.25">
      <c r="B88" s="4" t="s">
        <v>1031</v>
      </c>
      <c r="C88" s="4" t="s">
        <v>1032</v>
      </c>
      <c r="I88" s="3" t="s">
        <v>170</v>
      </c>
      <c r="J88" t="s">
        <v>171</v>
      </c>
    </row>
    <row r="89" spans="2:10" x14ac:dyDescent="0.25">
      <c r="B89" s="4" t="s">
        <v>1033</v>
      </c>
      <c r="C89" s="4" t="s">
        <v>1034</v>
      </c>
      <c r="I89" s="3" t="s">
        <v>172</v>
      </c>
      <c r="J89" t="s">
        <v>173</v>
      </c>
    </row>
    <row r="90" spans="2:10" x14ac:dyDescent="0.25">
      <c r="B90" s="4" t="s">
        <v>1035</v>
      </c>
      <c r="C90" s="4" t="s">
        <v>1036</v>
      </c>
      <c r="I90" s="7" t="s">
        <v>174</v>
      </c>
      <c r="J90" s="3" t="s">
        <v>175</v>
      </c>
    </row>
    <row r="91" spans="2:10" x14ac:dyDescent="0.25">
      <c r="B91" s="2" t="s">
        <v>67</v>
      </c>
      <c r="C91" s="2" t="s">
        <v>68</v>
      </c>
      <c r="I91" s="3" t="s">
        <v>176</v>
      </c>
      <c r="J91" t="s">
        <v>177</v>
      </c>
    </row>
    <row r="92" spans="2:10" x14ac:dyDescent="0.25">
      <c r="B92" s="2" t="s">
        <v>69</v>
      </c>
      <c r="C92" s="2" t="s">
        <v>70</v>
      </c>
      <c r="I92" s="3" t="s">
        <v>178</v>
      </c>
      <c r="J92" t="s">
        <v>179</v>
      </c>
    </row>
    <row r="93" spans="2:10" x14ac:dyDescent="0.25">
      <c r="B93" s="2" t="s">
        <v>71</v>
      </c>
      <c r="C93" s="2" t="s">
        <v>72</v>
      </c>
      <c r="I93" s="3" t="s">
        <v>180</v>
      </c>
      <c r="J93" t="s">
        <v>181</v>
      </c>
    </row>
    <row r="94" spans="2:10" x14ac:dyDescent="0.25">
      <c r="B94" s="2" t="s">
        <v>73</v>
      </c>
      <c r="C94" s="2" t="s">
        <v>74</v>
      </c>
      <c r="I94" s="3" t="s">
        <v>182</v>
      </c>
      <c r="J94" t="s">
        <v>183</v>
      </c>
    </row>
    <row r="95" spans="2:10" x14ac:dyDescent="0.25">
      <c r="B95" s="2" t="s">
        <v>75</v>
      </c>
      <c r="C95" s="2" t="s">
        <v>76</v>
      </c>
      <c r="I95" s="3" t="s">
        <v>184</v>
      </c>
      <c r="J95" t="s">
        <v>185</v>
      </c>
    </row>
    <row r="96" spans="2:10" x14ac:dyDescent="0.25">
      <c r="B96" s="4" t="s">
        <v>1037</v>
      </c>
      <c r="C96" s="4" t="s">
        <v>1038</v>
      </c>
      <c r="I96" s="3" t="s">
        <v>186</v>
      </c>
      <c r="J96" t="s">
        <v>187</v>
      </c>
    </row>
    <row r="97" spans="2:10" x14ac:dyDescent="0.25">
      <c r="B97" s="2" t="s">
        <v>77</v>
      </c>
      <c r="C97" s="2" t="s">
        <v>78</v>
      </c>
      <c r="I97" s="3" t="s">
        <v>188</v>
      </c>
      <c r="J97" t="s">
        <v>189</v>
      </c>
    </row>
    <row r="98" spans="2:10" x14ac:dyDescent="0.25">
      <c r="B98" s="4" t="s">
        <v>1039</v>
      </c>
      <c r="C98" s="4" t="s">
        <v>1040</v>
      </c>
      <c r="I98" s="5" t="s">
        <v>190</v>
      </c>
      <c r="J98" s="7" t="s">
        <v>191</v>
      </c>
    </row>
    <row r="99" spans="2:10" x14ac:dyDescent="0.25">
      <c r="B99" t="s">
        <v>79</v>
      </c>
      <c r="C99" t="s">
        <v>80</v>
      </c>
      <c r="I99" s="5" t="s">
        <v>192</v>
      </c>
      <c r="J99" s="7" t="s">
        <v>193</v>
      </c>
    </row>
    <row r="100" spans="2:10" x14ac:dyDescent="0.25">
      <c r="B100" s="2" t="s">
        <v>81</v>
      </c>
      <c r="C100" s="2" t="s">
        <v>82</v>
      </c>
      <c r="I100" s="7" t="s">
        <v>194</v>
      </c>
      <c r="J100" s="3" t="s">
        <v>195</v>
      </c>
    </row>
    <row r="101" spans="2:10" x14ac:dyDescent="0.25">
      <c r="B101" s="2" t="s">
        <v>83</v>
      </c>
      <c r="C101" s="2" t="s">
        <v>84</v>
      </c>
      <c r="I101" s="7" t="s">
        <v>196</v>
      </c>
      <c r="J101" s="3" t="s">
        <v>197</v>
      </c>
    </row>
    <row r="102" spans="2:10" x14ac:dyDescent="0.25">
      <c r="B102" s="2" t="s">
        <v>85</v>
      </c>
      <c r="C102" s="2" t="s">
        <v>86</v>
      </c>
      <c r="I102" s="7" t="s">
        <v>198</v>
      </c>
      <c r="J102" s="3" t="s">
        <v>199</v>
      </c>
    </row>
    <row r="103" spans="2:10" x14ac:dyDescent="0.25">
      <c r="B103" s="2" t="s">
        <v>87</v>
      </c>
      <c r="C103" s="2" t="s">
        <v>88</v>
      </c>
      <c r="I103" s="7" t="s">
        <v>200</v>
      </c>
      <c r="J103" s="3" t="s">
        <v>201</v>
      </c>
    </row>
    <row r="104" spans="2:10" x14ac:dyDescent="0.25">
      <c r="B104" s="2" t="s">
        <v>89</v>
      </c>
      <c r="C104" s="2" t="s">
        <v>90</v>
      </c>
      <c r="I104" s="5" t="s">
        <v>202</v>
      </c>
      <c r="J104" s="7" t="s">
        <v>203</v>
      </c>
    </row>
    <row r="105" spans="2:10" x14ac:dyDescent="0.25">
      <c r="B105" s="4" t="s">
        <v>1041</v>
      </c>
      <c r="C105" s="4" t="s">
        <v>1042</v>
      </c>
      <c r="I105" s="5" t="s">
        <v>204</v>
      </c>
      <c r="J105" s="7" t="s">
        <v>205</v>
      </c>
    </row>
    <row r="106" spans="2:10" x14ac:dyDescent="0.25">
      <c r="B106" s="4" t="s">
        <v>1043</v>
      </c>
      <c r="C106" s="4" t="s">
        <v>1044</v>
      </c>
      <c r="I106" s="7" t="s">
        <v>206</v>
      </c>
      <c r="J106" s="3" t="s">
        <v>207</v>
      </c>
    </row>
    <row r="107" spans="2:10" x14ac:dyDescent="0.25">
      <c r="B107" s="2" t="s">
        <v>91</v>
      </c>
      <c r="C107" s="2" t="s">
        <v>92</v>
      </c>
      <c r="I107" s="7" t="s">
        <v>208</v>
      </c>
      <c r="J107" s="3" t="s">
        <v>209</v>
      </c>
    </row>
    <row r="108" spans="2:10" x14ac:dyDescent="0.25">
      <c r="B108" s="4" t="s">
        <v>1045</v>
      </c>
      <c r="C108" s="4" t="s">
        <v>1046</v>
      </c>
      <c r="I108" s="7" t="s">
        <v>210</v>
      </c>
      <c r="J108" s="3" t="s">
        <v>211</v>
      </c>
    </row>
    <row r="109" spans="2:10" x14ac:dyDescent="0.25">
      <c r="B109" s="4" t="s">
        <v>1047</v>
      </c>
      <c r="C109" s="4" t="s">
        <v>1048</v>
      </c>
      <c r="I109" s="7" t="s">
        <v>212</v>
      </c>
      <c r="J109" s="3" t="s">
        <v>213</v>
      </c>
    </row>
    <row r="110" spans="2:10" x14ac:dyDescent="0.25">
      <c r="B110" s="2" t="s">
        <v>93</v>
      </c>
      <c r="C110" s="2" t="s">
        <v>94</v>
      </c>
      <c r="I110" s="7" t="s">
        <v>214</v>
      </c>
      <c r="J110" s="3" t="s">
        <v>215</v>
      </c>
    </row>
    <row r="111" spans="2:10" x14ac:dyDescent="0.25">
      <c r="B111" s="4" t="s">
        <v>1049</v>
      </c>
      <c r="C111" s="4" t="s">
        <v>1050</v>
      </c>
      <c r="I111" s="5" t="s">
        <v>216</v>
      </c>
      <c r="J111" s="7" t="s">
        <v>217</v>
      </c>
    </row>
    <row r="112" spans="2:10" x14ac:dyDescent="0.25">
      <c r="B112" s="4" t="s">
        <v>1051</v>
      </c>
      <c r="C112" s="4" t="s">
        <v>1052</v>
      </c>
      <c r="I112" s="7" t="s">
        <v>218</v>
      </c>
      <c r="J112" s="3" t="s">
        <v>219</v>
      </c>
    </row>
    <row r="113" spans="2:10" x14ac:dyDescent="0.25">
      <c r="B113" s="4" t="s">
        <v>1053</v>
      </c>
      <c r="C113" s="4" t="s">
        <v>1054</v>
      </c>
      <c r="I113" s="7" t="s">
        <v>220</v>
      </c>
      <c r="J113" s="3" t="s">
        <v>221</v>
      </c>
    </row>
    <row r="114" spans="2:10" x14ac:dyDescent="0.25">
      <c r="B114" s="2" t="s">
        <v>95</v>
      </c>
      <c r="C114" s="2" t="s">
        <v>96</v>
      </c>
      <c r="I114" s="7" t="s">
        <v>222</v>
      </c>
      <c r="J114" s="3" t="s">
        <v>223</v>
      </c>
    </row>
    <row r="115" spans="2:10" x14ac:dyDescent="0.25">
      <c r="B115" s="4" t="s">
        <v>1055</v>
      </c>
      <c r="C115" s="4" t="s">
        <v>1056</v>
      </c>
      <c r="I115" s="7" t="s">
        <v>224</v>
      </c>
      <c r="J115" s="3" t="s">
        <v>225</v>
      </c>
    </row>
    <row r="116" spans="2:10" x14ac:dyDescent="0.25">
      <c r="B116" s="4" t="s">
        <v>1057</v>
      </c>
      <c r="C116" s="4" t="s">
        <v>1058</v>
      </c>
      <c r="I116" s="7" t="s">
        <v>226</v>
      </c>
      <c r="J116" s="3" t="s">
        <v>227</v>
      </c>
    </row>
    <row r="117" spans="2:10" x14ac:dyDescent="0.25">
      <c r="B117" s="4" t="s">
        <v>1059</v>
      </c>
      <c r="C117" s="4" t="s">
        <v>1060</v>
      </c>
      <c r="I117" s="7" t="s">
        <v>228</v>
      </c>
      <c r="J117" s="3" t="s">
        <v>229</v>
      </c>
    </row>
    <row r="118" spans="2:10" x14ac:dyDescent="0.25">
      <c r="B118" s="4" t="s">
        <v>1061</v>
      </c>
      <c r="C118" s="4" t="s">
        <v>576</v>
      </c>
      <c r="I118" s="7" t="s">
        <v>230</v>
      </c>
      <c r="J118" s="3" t="s">
        <v>231</v>
      </c>
    </row>
    <row r="119" spans="2:10" x14ac:dyDescent="0.25">
      <c r="B119" s="3" t="s">
        <v>1062</v>
      </c>
      <c r="C119" s="3" t="s">
        <v>1063</v>
      </c>
      <c r="I119" s="7" t="s">
        <v>232</v>
      </c>
      <c r="J119" s="3" t="s">
        <v>233</v>
      </c>
    </row>
    <row r="120" spans="2:10" x14ac:dyDescent="0.25">
      <c r="B120" s="3" t="s">
        <v>1064</v>
      </c>
      <c r="C120" s="3" t="s">
        <v>1065</v>
      </c>
      <c r="I120" s="7" t="s">
        <v>234</v>
      </c>
      <c r="J120" s="3" t="s">
        <v>235</v>
      </c>
    </row>
    <row r="121" spans="2:10" x14ac:dyDescent="0.25">
      <c r="B121" s="3" t="s">
        <v>1066</v>
      </c>
      <c r="C121" s="3" t="s">
        <v>1067</v>
      </c>
      <c r="I121" s="5" t="s">
        <v>236</v>
      </c>
      <c r="J121" s="7" t="s">
        <v>237</v>
      </c>
    </row>
    <row r="122" spans="2:10" x14ac:dyDescent="0.25">
      <c r="B122" s="3" t="s">
        <v>1068</v>
      </c>
      <c r="C122" s="3" t="s">
        <v>1069</v>
      </c>
      <c r="I122" s="7" t="s">
        <v>238</v>
      </c>
      <c r="J122" s="3" t="s">
        <v>239</v>
      </c>
    </row>
    <row r="123" spans="2:10" x14ac:dyDescent="0.25">
      <c r="B123" s="3" t="s">
        <v>1070</v>
      </c>
      <c r="C123" s="3" t="s">
        <v>1071</v>
      </c>
      <c r="I123" s="3" t="s">
        <v>240</v>
      </c>
      <c r="J123" t="s">
        <v>241</v>
      </c>
    </row>
    <row r="124" spans="2:10" x14ac:dyDescent="0.25">
      <c r="B124" s="3" t="s">
        <v>1072</v>
      </c>
      <c r="C124" s="3" t="s">
        <v>1073</v>
      </c>
      <c r="I124" s="3" t="s">
        <v>242</v>
      </c>
      <c r="J124" t="s">
        <v>123</v>
      </c>
    </row>
    <row r="125" spans="2:10" x14ac:dyDescent="0.25">
      <c r="B125" s="3" t="s">
        <v>1074</v>
      </c>
      <c r="C125" s="3" t="s">
        <v>1075</v>
      </c>
      <c r="I125" s="3" t="s">
        <v>243</v>
      </c>
      <c r="J125" t="s">
        <v>244</v>
      </c>
    </row>
    <row r="126" spans="2:10" x14ac:dyDescent="0.25">
      <c r="B126" s="2" t="s">
        <v>97</v>
      </c>
      <c r="C126" s="2" t="s">
        <v>98</v>
      </c>
      <c r="I126" s="3" t="s">
        <v>245</v>
      </c>
      <c r="J126" t="s">
        <v>129</v>
      </c>
    </row>
    <row r="127" spans="2:10" x14ac:dyDescent="0.25">
      <c r="B127" t="s">
        <v>99</v>
      </c>
      <c r="C127" t="s">
        <v>100</v>
      </c>
      <c r="I127" s="3" t="s">
        <v>246</v>
      </c>
      <c r="J127" t="s">
        <v>131</v>
      </c>
    </row>
    <row r="128" spans="2:10" x14ac:dyDescent="0.25">
      <c r="B128" s="2" t="s">
        <v>101</v>
      </c>
      <c r="C128" s="2" t="s">
        <v>102</v>
      </c>
      <c r="I128" s="7" t="s">
        <v>247</v>
      </c>
      <c r="J128" s="3" t="s">
        <v>248</v>
      </c>
    </row>
    <row r="129" spans="2:10" x14ac:dyDescent="0.25">
      <c r="B129" s="2" t="s">
        <v>103</v>
      </c>
      <c r="C129" s="2" t="s">
        <v>104</v>
      </c>
      <c r="I129" s="3" t="s">
        <v>249</v>
      </c>
      <c r="J129" t="s">
        <v>250</v>
      </c>
    </row>
    <row r="130" spans="2:10" x14ac:dyDescent="0.25">
      <c r="B130" s="2" t="s">
        <v>105</v>
      </c>
      <c r="C130" s="2" t="s">
        <v>106</v>
      </c>
      <c r="I130" s="3" t="s">
        <v>251</v>
      </c>
      <c r="J130" t="s">
        <v>252</v>
      </c>
    </row>
    <row r="131" spans="2:10" x14ac:dyDescent="0.25">
      <c r="B131" s="4" t="s">
        <v>1076</v>
      </c>
      <c r="C131" s="4" t="s">
        <v>1077</v>
      </c>
      <c r="I131" s="3" t="s">
        <v>253</v>
      </c>
      <c r="J131" t="s">
        <v>254</v>
      </c>
    </row>
    <row r="132" spans="2:10" x14ac:dyDescent="0.25">
      <c r="B132" s="4" t="s">
        <v>1078</v>
      </c>
      <c r="C132" s="4" t="s">
        <v>576</v>
      </c>
      <c r="I132" s="3" t="s">
        <v>255</v>
      </c>
      <c r="J132" t="s">
        <v>256</v>
      </c>
    </row>
    <row r="133" spans="2:10" x14ac:dyDescent="0.25">
      <c r="B133" t="s">
        <v>107</v>
      </c>
      <c r="C133" t="s">
        <v>108</v>
      </c>
      <c r="I133" s="3" t="s">
        <v>257</v>
      </c>
      <c r="J133" t="s">
        <v>258</v>
      </c>
    </row>
    <row r="134" spans="2:10" x14ac:dyDescent="0.25">
      <c r="B134" s="2" t="s">
        <v>109</v>
      </c>
      <c r="C134" s="2" t="s">
        <v>110</v>
      </c>
      <c r="I134" s="7" t="s">
        <v>259</v>
      </c>
      <c r="J134" s="3" t="s">
        <v>260</v>
      </c>
    </row>
    <row r="135" spans="2:10" x14ac:dyDescent="0.25">
      <c r="B135" s="2" t="s">
        <v>111</v>
      </c>
      <c r="C135" s="2" t="s">
        <v>112</v>
      </c>
      <c r="I135" s="5" t="s">
        <v>261</v>
      </c>
      <c r="J135" s="7" t="s">
        <v>262</v>
      </c>
    </row>
    <row r="136" spans="2:10" x14ac:dyDescent="0.25">
      <c r="B136" s="2" t="s">
        <v>113</v>
      </c>
      <c r="C136" s="2" t="s">
        <v>114</v>
      </c>
      <c r="I136" s="7" t="s">
        <v>263</v>
      </c>
      <c r="J136" s="3" t="s">
        <v>264</v>
      </c>
    </row>
    <row r="137" spans="2:10" x14ac:dyDescent="0.25">
      <c r="B137" s="2" t="s">
        <v>115</v>
      </c>
      <c r="C137" s="2" t="s">
        <v>116</v>
      </c>
      <c r="I137" s="3" t="s">
        <v>265</v>
      </c>
      <c r="J137" t="s">
        <v>266</v>
      </c>
    </row>
    <row r="138" spans="2:10" x14ac:dyDescent="0.25">
      <c r="B138" t="s">
        <v>1981</v>
      </c>
      <c r="C138" t="s">
        <v>117</v>
      </c>
      <c r="I138" s="3" t="s">
        <v>267</v>
      </c>
      <c r="J138" t="s">
        <v>127</v>
      </c>
    </row>
    <row r="139" spans="2:10" x14ac:dyDescent="0.25">
      <c r="B139" t="s">
        <v>118</v>
      </c>
      <c r="C139" t="s">
        <v>119</v>
      </c>
      <c r="I139" s="3" t="s">
        <v>268</v>
      </c>
      <c r="J139" t="s">
        <v>129</v>
      </c>
    </row>
    <row r="140" spans="2:10" x14ac:dyDescent="0.25">
      <c r="B140" s="2" t="s">
        <v>120</v>
      </c>
      <c r="C140" s="2" t="s">
        <v>121</v>
      </c>
      <c r="I140" s="3" t="s">
        <v>269</v>
      </c>
      <c r="J140" t="s">
        <v>131</v>
      </c>
    </row>
    <row r="141" spans="2:10" x14ac:dyDescent="0.25">
      <c r="B141" s="4" t="s">
        <v>1079</v>
      </c>
      <c r="C141" s="4" t="s">
        <v>1080</v>
      </c>
      <c r="I141" s="7" t="s">
        <v>270</v>
      </c>
      <c r="J141" s="3" t="s">
        <v>271</v>
      </c>
    </row>
    <row r="142" spans="2:10" x14ac:dyDescent="0.25">
      <c r="B142" s="4" t="s">
        <v>1081</v>
      </c>
      <c r="C142" s="4" t="s">
        <v>1082</v>
      </c>
      <c r="D142" s="3"/>
      <c r="I142" t="s">
        <v>272</v>
      </c>
      <c r="J142" t="s">
        <v>273</v>
      </c>
    </row>
    <row r="143" spans="2:10" x14ac:dyDescent="0.25">
      <c r="B143" s="3" t="s">
        <v>1083</v>
      </c>
      <c r="C143" s="3" t="s">
        <v>1084</v>
      </c>
      <c r="D143" s="3"/>
      <c r="I143" s="7" t="s">
        <v>274</v>
      </c>
      <c r="J143" s="3" t="s">
        <v>275</v>
      </c>
    </row>
    <row r="144" spans="2:10" x14ac:dyDescent="0.25">
      <c r="B144" s="3" t="s">
        <v>1085</v>
      </c>
      <c r="C144" s="3" t="s">
        <v>1086</v>
      </c>
      <c r="D144" s="3"/>
      <c r="I144" s="7" t="s">
        <v>276</v>
      </c>
      <c r="J144" s="3" t="s">
        <v>277</v>
      </c>
    </row>
    <row r="145" spans="2:10" x14ac:dyDescent="0.25">
      <c r="B145" s="4" t="s">
        <v>1087</v>
      </c>
      <c r="C145" s="4" t="s">
        <v>1088</v>
      </c>
      <c r="D145" s="3"/>
      <c r="I145" s="3" t="s">
        <v>278</v>
      </c>
      <c r="J145" t="s">
        <v>279</v>
      </c>
    </row>
    <row r="146" spans="2:10" x14ac:dyDescent="0.25">
      <c r="B146" s="2" t="s">
        <v>122</v>
      </c>
      <c r="C146" s="2" t="s">
        <v>123</v>
      </c>
      <c r="D146" s="3"/>
      <c r="I146" s="3" t="s">
        <v>280</v>
      </c>
      <c r="J146" t="s">
        <v>197</v>
      </c>
    </row>
    <row r="147" spans="2:10" x14ac:dyDescent="0.25">
      <c r="B147" s="2" t="s">
        <v>124</v>
      </c>
      <c r="C147" s="2" t="s">
        <v>125</v>
      </c>
      <c r="D147" s="3"/>
      <c r="I147" s="7" t="s">
        <v>281</v>
      </c>
      <c r="J147" s="3" t="s">
        <v>282</v>
      </c>
    </row>
    <row r="148" spans="2:10" x14ac:dyDescent="0.25">
      <c r="B148" s="2" t="s">
        <v>126</v>
      </c>
      <c r="C148" s="2" t="s">
        <v>127</v>
      </c>
      <c r="D148" s="3"/>
      <c r="I148" s="3" t="s">
        <v>283</v>
      </c>
      <c r="J148" t="s">
        <v>207</v>
      </c>
    </row>
    <row r="149" spans="2:10" x14ac:dyDescent="0.25">
      <c r="B149" s="2" t="s">
        <v>128</v>
      </c>
      <c r="C149" s="2" t="s">
        <v>129</v>
      </c>
      <c r="D149" s="3"/>
      <c r="I149" s="3" t="s">
        <v>284</v>
      </c>
      <c r="J149" t="s">
        <v>285</v>
      </c>
    </row>
    <row r="150" spans="2:10" x14ac:dyDescent="0.25">
      <c r="B150" s="2" t="s">
        <v>130</v>
      </c>
      <c r="C150" s="2" t="s">
        <v>131</v>
      </c>
      <c r="D150" s="3"/>
      <c r="I150" s="3" t="s">
        <v>286</v>
      </c>
      <c r="J150" t="s">
        <v>287</v>
      </c>
    </row>
    <row r="151" spans="2:10" x14ac:dyDescent="0.25">
      <c r="B151" s="4" t="s">
        <v>132</v>
      </c>
      <c r="C151" s="4" t="s">
        <v>133</v>
      </c>
      <c r="D151" s="3"/>
      <c r="I151" s="3" t="s">
        <v>288</v>
      </c>
      <c r="J151" t="s">
        <v>289</v>
      </c>
    </row>
    <row r="152" spans="2:10" x14ac:dyDescent="0.25">
      <c r="B152" t="s">
        <v>134</v>
      </c>
      <c r="C152" t="s">
        <v>135</v>
      </c>
      <c r="D152" s="3"/>
      <c r="I152" s="7" t="s">
        <v>290</v>
      </c>
      <c r="J152" s="3" t="s">
        <v>291</v>
      </c>
    </row>
    <row r="153" spans="2:10" x14ac:dyDescent="0.25">
      <c r="B153" s="2" t="s">
        <v>136</v>
      </c>
      <c r="C153" s="2" t="s">
        <v>137</v>
      </c>
      <c r="D153" s="3"/>
      <c r="I153" s="3" t="s">
        <v>292</v>
      </c>
      <c r="J153" t="s">
        <v>293</v>
      </c>
    </row>
    <row r="154" spans="2:10" x14ac:dyDescent="0.25">
      <c r="B154" s="4" t="s">
        <v>138</v>
      </c>
      <c r="C154" s="4" t="s">
        <v>139</v>
      </c>
      <c r="D154" s="3"/>
      <c r="I154" s="3" t="s">
        <v>295</v>
      </c>
      <c r="J154" t="s">
        <v>296</v>
      </c>
    </row>
    <row r="155" spans="2:10" x14ac:dyDescent="0.25">
      <c r="B155" s="4" t="s">
        <v>140</v>
      </c>
      <c r="C155" s="4" t="s">
        <v>141</v>
      </c>
      <c r="D155" s="3"/>
      <c r="I155" s="3" t="s">
        <v>297</v>
      </c>
      <c r="J155" t="s">
        <v>223</v>
      </c>
    </row>
    <row r="156" spans="2:10" x14ac:dyDescent="0.25">
      <c r="B156" s="4" t="s">
        <v>142</v>
      </c>
      <c r="C156" s="4" t="s">
        <v>143</v>
      </c>
      <c r="D156" s="3"/>
      <c r="I156" s="3" t="s">
        <v>298</v>
      </c>
      <c r="J156" t="s">
        <v>299</v>
      </c>
    </row>
    <row r="157" spans="2:10" x14ac:dyDescent="0.25">
      <c r="B157" s="4" t="s">
        <v>144</v>
      </c>
      <c r="C157" s="4" t="s">
        <v>145</v>
      </c>
      <c r="D157" s="3"/>
      <c r="I157" s="3" t="s">
        <v>300</v>
      </c>
      <c r="J157" t="s">
        <v>301</v>
      </c>
    </row>
    <row r="158" spans="2:10" x14ac:dyDescent="0.25">
      <c r="B158" s="4" t="s">
        <v>146</v>
      </c>
      <c r="C158" s="4" t="s">
        <v>147</v>
      </c>
      <c r="D158" s="3"/>
      <c r="I158" s="3" t="s">
        <v>302</v>
      </c>
      <c r="J158" t="s">
        <v>303</v>
      </c>
    </row>
    <row r="159" spans="2:10" x14ac:dyDescent="0.25">
      <c r="B159" s="3" t="s">
        <v>1089</v>
      </c>
      <c r="C159" s="3" t="s">
        <v>1090</v>
      </c>
      <c r="D159" s="3"/>
      <c r="I159" t="s">
        <v>304</v>
      </c>
      <c r="J159" t="s">
        <v>305</v>
      </c>
    </row>
    <row r="160" spans="2:10" x14ac:dyDescent="0.25">
      <c r="B160" s="3" t="s">
        <v>1091</v>
      </c>
      <c r="C160" s="3" t="s">
        <v>1092</v>
      </c>
      <c r="D160" s="3"/>
      <c r="I160" s="5" t="s">
        <v>1983</v>
      </c>
      <c r="J160" s="7" t="s">
        <v>306</v>
      </c>
    </row>
    <row r="161" spans="2:10" x14ac:dyDescent="0.25">
      <c r="B161" s="3" t="s">
        <v>1093</v>
      </c>
      <c r="C161" s="3" t="s">
        <v>1094</v>
      </c>
      <c r="D161" s="3"/>
      <c r="I161" s="5" t="s">
        <v>307</v>
      </c>
      <c r="J161" s="7" t="s">
        <v>308</v>
      </c>
    </row>
    <row r="162" spans="2:10" x14ac:dyDescent="0.25">
      <c r="B162" s="6" t="s">
        <v>1095</v>
      </c>
      <c r="C162" s="6" t="s">
        <v>1096</v>
      </c>
      <c r="D162" s="3"/>
      <c r="I162" s="7" t="s">
        <v>309</v>
      </c>
      <c r="J162" s="3" t="s">
        <v>310</v>
      </c>
    </row>
    <row r="163" spans="2:10" x14ac:dyDescent="0.25">
      <c r="B163" s="6" t="s">
        <v>1097</v>
      </c>
      <c r="C163" s="6" t="s">
        <v>1098</v>
      </c>
      <c r="D163" s="3"/>
      <c r="I163" s="7" t="s">
        <v>311</v>
      </c>
      <c r="J163" s="3" t="s">
        <v>312</v>
      </c>
    </row>
    <row r="164" spans="2:10" x14ac:dyDescent="0.25">
      <c r="B164" s="4" t="s">
        <v>148</v>
      </c>
      <c r="C164" s="4" t="s">
        <v>149</v>
      </c>
      <c r="D164" s="3"/>
      <c r="I164" s="7" t="s">
        <v>313</v>
      </c>
      <c r="J164" s="3" t="s">
        <v>314</v>
      </c>
    </row>
    <row r="165" spans="2:10" x14ac:dyDescent="0.25">
      <c r="B165" s="2" t="s">
        <v>150</v>
      </c>
      <c r="C165" s="2" t="s">
        <v>151</v>
      </c>
      <c r="D165" s="3"/>
      <c r="I165" s="5" t="s">
        <v>315</v>
      </c>
      <c r="J165" s="7" t="s">
        <v>316</v>
      </c>
    </row>
    <row r="166" spans="2:10" x14ac:dyDescent="0.25">
      <c r="B166" s="2" t="s">
        <v>152</v>
      </c>
      <c r="C166" s="2" t="s">
        <v>153</v>
      </c>
      <c r="D166" s="3"/>
      <c r="I166" s="7" t="s">
        <v>317</v>
      </c>
      <c r="J166" s="3" t="s">
        <v>318</v>
      </c>
    </row>
    <row r="167" spans="2:10" x14ac:dyDescent="0.25">
      <c r="B167" s="4" t="s">
        <v>154</v>
      </c>
      <c r="C167" s="4" t="s">
        <v>155</v>
      </c>
      <c r="D167" s="3"/>
      <c r="I167" s="7" t="s">
        <v>319</v>
      </c>
      <c r="J167" s="3" t="s">
        <v>320</v>
      </c>
    </row>
    <row r="168" spans="2:10" x14ac:dyDescent="0.25">
      <c r="B168" s="3" t="s">
        <v>1099</v>
      </c>
      <c r="C168" s="3" t="s">
        <v>1090</v>
      </c>
      <c r="D168" s="3"/>
      <c r="I168" s="7" t="s">
        <v>321</v>
      </c>
      <c r="J168" s="3" t="s">
        <v>322</v>
      </c>
    </row>
    <row r="169" spans="2:10" x14ac:dyDescent="0.25">
      <c r="B169" s="3" t="s">
        <v>1100</v>
      </c>
      <c r="C169" s="3" t="s">
        <v>1092</v>
      </c>
      <c r="D169" s="3"/>
      <c r="I169" s="5" t="s">
        <v>323</v>
      </c>
      <c r="J169" s="7" t="s">
        <v>324</v>
      </c>
    </row>
    <row r="170" spans="2:10" x14ac:dyDescent="0.25">
      <c r="B170" s="3" t="s">
        <v>1101</v>
      </c>
      <c r="C170" s="3" t="s">
        <v>1094</v>
      </c>
      <c r="D170" s="3"/>
      <c r="I170" s="7" t="s">
        <v>325</v>
      </c>
      <c r="J170" s="3" t="s">
        <v>326</v>
      </c>
    </row>
    <row r="171" spans="2:10" x14ac:dyDescent="0.25">
      <c r="B171" s="6" t="s">
        <v>1102</v>
      </c>
      <c r="C171" s="6" t="s">
        <v>1096</v>
      </c>
      <c r="D171" s="3"/>
      <c r="I171" s="7" t="s">
        <v>327</v>
      </c>
      <c r="J171" s="3" t="s">
        <v>328</v>
      </c>
    </row>
    <row r="172" spans="2:10" x14ac:dyDescent="0.25">
      <c r="B172" s="6" t="s">
        <v>1103</v>
      </c>
      <c r="C172" s="6" t="s">
        <v>1098</v>
      </c>
      <c r="D172" s="3"/>
      <c r="I172" s="5" t="s">
        <v>329</v>
      </c>
      <c r="J172" s="7" t="s">
        <v>330</v>
      </c>
    </row>
    <row r="173" spans="2:10" x14ac:dyDescent="0.25">
      <c r="B173" s="4" t="s">
        <v>156</v>
      </c>
      <c r="C173" s="4" t="s">
        <v>157</v>
      </c>
      <c r="D173" s="3"/>
      <c r="I173" s="7" t="s">
        <v>331</v>
      </c>
      <c r="J173" s="3" t="s">
        <v>332</v>
      </c>
    </row>
    <row r="174" spans="2:10" x14ac:dyDescent="0.25">
      <c r="B174" s="3" t="s">
        <v>1104</v>
      </c>
      <c r="C174" s="3" t="s">
        <v>1105</v>
      </c>
      <c r="D174" s="3"/>
      <c r="I174" s="7" t="s">
        <v>333</v>
      </c>
      <c r="J174" s="3" t="s">
        <v>334</v>
      </c>
    </row>
    <row r="175" spans="2:10" x14ac:dyDescent="0.25">
      <c r="B175" s="3" t="s">
        <v>1106</v>
      </c>
      <c r="C175" s="3" t="s">
        <v>1107</v>
      </c>
      <c r="D175" s="3"/>
      <c r="I175" s="5" t="s">
        <v>335</v>
      </c>
      <c r="J175" s="7" t="s">
        <v>336</v>
      </c>
    </row>
    <row r="176" spans="2:10" x14ac:dyDescent="0.25">
      <c r="B176" s="3" t="s">
        <v>1108</v>
      </c>
      <c r="C176" s="3" t="s">
        <v>1109</v>
      </c>
      <c r="D176" s="3"/>
      <c r="I176" s="7" t="s">
        <v>337</v>
      </c>
      <c r="J176" s="3" t="s">
        <v>338</v>
      </c>
    </row>
    <row r="177" spans="2:10" x14ac:dyDescent="0.25">
      <c r="B177" s="6" t="s">
        <v>1110</v>
      </c>
      <c r="C177" s="6" t="s">
        <v>1111</v>
      </c>
      <c r="D177" s="3"/>
      <c r="I177" s="7" t="s">
        <v>339</v>
      </c>
      <c r="J177" s="3" t="s">
        <v>340</v>
      </c>
    </row>
    <row r="178" spans="2:10" x14ac:dyDescent="0.25">
      <c r="B178" s="6" t="s">
        <v>1112</v>
      </c>
      <c r="C178" s="6" t="s">
        <v>1113</v>
      </c>
      <c r="D178" s="3"/>
      <c r="I178" s="7" t="s">
        <v>341</v>
      </c>
      <c r="J178" s="3" t="s">
        <v>342</v>
      </c>
    </row>
    <row r="179" spans="2:10" x14ac:dyDescent="0.25">
      <c r="B179" s="4" t="s">
        <v>158</v>
      </c>
      <c r="C179" s="4" t="s">
        <v>159</v>
      </c>
      <c r="D179" s="3"/>
      <c r="I179" s="5" t="s">
        <v>343</v>
      </c>
      <c r="J179" s="7" t="s">
        <v>344</v>
      </c>
    </row>
    <row r="180" spans="2:10" x14ac:dyDescent="0.25">
      <c r="B180" s="3" t="s">
        <v>1114</v>
      </c>
      <c r="C180" s="3" t="s">
        <v>1115</v>
      </c>
      <c r="D180" s="3"/>
      <c r="I180" s="5" t="s">
        <v>345</v>
      </c>
      <c r="J180" s="7" t="s">
        <v>346</v>
      </c>
    </row>
    <row r="181" spans="2:10" x14ac:dyDescent="0.25">
      <c r="B181" s="3" t="s">
        <v>1116</v>
      </c>
      <c r="C181" s="3" t="s">
        <v>1117</v>
      </c>
      <c r="D181" s="3"/>
      <c r="I181" s="7" t="s">
        <v>347</v>
      </c>
      <c r="J181" s="3" t="s">
        <v>348</v>
      </c>
    </row>
    <row r="182" spans="2:10" x14ac:dyDescent="0.25">
      <c r="B182" s="3" t="s">
        <v>1118</v>
      </c>
      <c r="C182" s="3" t="s">
        <v>1119</v>
      </c>
      <c r="D182" s="3"/>
      <c r="I182" s="7" t="s">
        <v>349</v>
      </c>
      <c r="J182" s="3" t="s">
        <v>350</v>
      </c>
    </row>
    <row r="183" spans="2:10" x14ac:dyDescent="0.25">
      <c r="B183" s="3" t="s">
        <v>1120</v>
      </c>
      <c r="C183" s="3" t="s">
        <v>1121</v>
      </c>
      <c r="D183" s="3"/>
      <c r="I183" s="5" t="s">
        <v>351</v>
      </c>
      <c r="J183" s="7" t="s">
        <v>352</v>
      </c>
    </row>
    <row r="184" spans="2:10" x14ac:dyDescent="0.25">
      <c r="B184" s="3" t="s">
        <v>1122</v>
      </c>
      <c r="C184" s="3" t="s">
        <v>1123</v>
      </c>
      <c r="D184" s="3"/>
      <c r="I184" s="5" t="s">
        <v>353</v>
      </c>
      <c r="J184" s="7" t="s">
        <v>354</v>
      </c>
    </row>
    <row r="185" spans="2:10" x14ac:dyDescent="0.25">
      <c r="B185" s="2" t="s">
        <v>160</v>
      </c>
      <c r="C185" s="2" t="s">
        <v>161</v>
      </c>
      <c r="D185" s="3"/>
      <c r="I185" s="7" t="s">
        <v>355</v>
      </c>
      <c r="J185" s="3" t="s">
        <v>356</v>
      </c>
    </row>
    <row r="186" spans="2:10" x14ac:dyDescent="0.25">
      <c r="B186" s="2" t="s">
        <v>162</v>
      </c>
      <c r="C186" s="2" t="s">
        <v>163</v>
      </c>
      <c r="D186" s="3"/>
      <c r="I186" s="7" t="s">
        <v>357</v>
      </c>
      <c r="J186" s="3" t="s">
        <v>358</v>
      </c>
    </row>
    <row r="187" spans="2:10" x14ac:dyDescent="0.25">
      <c r="B187" s="4" t="s">
        <v>164</v>
      </c>
      <c r="C187" s="4" t="s">
        <v>165</v>
      </c>
      <c r="D187" s="3"/>
      <c r="I187" s="7" t="s">
        <v>359</v>
      </c>
      <c r="J187" s="3" t="s">
        <v>360</v>
      </c>
    </row>
    <row r="188" spans="2:10" x14ac:dyDescent="0.25">
      <c r="B188" s="3" t="s">
        <v>1124</v>
      </c>
      <c r="C188" s="3" t="s">
        <v>1125</v>
      </c>
      <c r="D188" s="3"/>
      <c r="I188" s="7" t="s">
        <v>361</v>
      </c>
      <c r="J188" s="3" t="s">
        <v>362</v>
      </c>
    </row>
    <row r="189" spans="2:10" x14ac:dyDescent="0.25">
      <c r="B189" s="3" t="s">
        <v>1126</v>
      </c>
      <c r="C189" s="3" t="s">
        <v>1127</v>
      </c>
      <c r="D189" s="3"/>
      <c r="I189" s="7" t="s">
        <v>363</v>
      </c>
      <c r="J189" s="3" t="s">
        <v>364</v>
      </c>
    </row>
    <row r="190" spans="2:10" x14ac:dyDescent="0.25">
      <c r="B190" s="4" t="s">
        <v>166</v>
      </c>
      <c r="C190" s="4" t="s">
        <v>167</v>
      </c>
      <c r="D190" s="3"/>
      <c r="I190" s="7" t="s">
        <v>365</v>
      </c>
      <c r="J190" s="3" t="s">
        <v>366</v>
      </c>
    </row>
    <row r="191" spans="2:10" x14ac:dyDescent="0.25">
      <c r="B191" s="3" t="s">
        <v>1128</v>
      </c>
      <c r="C191" s="3" t="s">
        <v>1125</v>
      </c>
      <c r="D191" s="3"/>
      <c r="I191" s="5" t="s">
        <v>1984</v>
      </c>
      <c r="J191" s="7" t="s">
        <v>367</v>
      </c>
    </row>
    <row r="192" spans="2:10" x14ac:dyDescent="0.25">
      <c r="B192" s="3" t="s">
        <v>1129</v>
      </c>
      <c r="C192" s="3" t="s">
        <v>1127</v>
      </c>
      <c r="D192" s="3"/>
      <c r="I192" s="5" t="s">
        <v>368</v>
      </c>
      <c r="J192" s="7" t="s">
        <v>369</v>
      </c>
    </row>
    <row r="193" spans="2:10" x14ac:dyDescent="0.25">
      <c r="B193" s="4" t="s">
        <v>168</v>
      </c>
      <c r="C193" s="4" t="s">
        <v>169</v>
      </c>
      <c r="D193" s="3"/>
      <c r="I193" s="7" t="s">
        <v>370</v>
      </c>
      <c r="J193" s="3" t="s">
        <v>371</v>
      </c>
    </row>
    <row r="194" spans="2:10" x14ac:dyDescent="0.25">
      <c r="B194" s="4" t="s">
        <v>170</v>
      </c>
      <c r="C194" s="4" t="s">
        <v>171</v>
      </c>
      <c r="D194" s="3"/>
      <c r="I194" s="7" t="s">
        <v>372</v>
      </c>
      <c r="J194" s="3" t="s">
        <v>373</v>
      </c>
    </row>
    <row r="195" spans="2:10" x14ac:dyDescent="0.25">
      <c r="B195" s="4" t="s">
        <v>172</v>
      </c>
      <c r="C195" s="4" t="s">
        <v>173</v>
      </c>
      <c r="D195" s="3"/>
      <c r="I195" s="7" t="s">
        <v>374</v>
      </c>
      <c r="J195" s="3" t="s">
        <v>375</v>
      </c>
    </row>
    <row r="196" spans="2:10" x14ac:dyDescent="0.25">
      <c r="B196" s="2" t="s">
        <v>174</v>
      </c>
      <c r="C196" s="2" t="s">
        <v>175</v>
      </c>
      <c r="D196" s="3"/>
      <c r="I196" s="7" t="s">
        <v>376</v>
      </c>
      <c r="J196" s="3" t="s">
        <v>377</v>
      </c>
    </row>
    <row r="197" spans="2:10" x14ac:dyDescent="0.25">
      <c r="B197" s="4" t="s">
        <v>176</v>
      </c>
      <c r="C197" s="4" t="s">
        <v>177</v>
      </c>
      <c r="D197" s="3"/>
      <c r="I197" s="7" t="s">
        <v>378</v>
      </c>
      <c r="J197" s="3" t="s">
        <v>379</v>
      </c>
    </row>
    <row r="198" spans="2:10" x14ac:dyDescent="0.25">
      <c r="B198" s="4" t="s">
        <v>178</v>
      </c>
      <c r="C198" s="4" t="s">
        <v>179</v>
      </c>
      <c r="D198" s="3"/>
      <c r="I198" s="7" t="s">
        <v>380</v>
      </c>
      <c r="J198" s="3" t="s">
        <v>381</v>
      </c>
    </row>
    <row r="199" spans="2:10" x14ac:dyDescent="0.25">
      <c r="B199" s="4" t="s">
        <v>180</v>
      </c>
      <c r="C199" s="4" t="s">
        <v>181</v>
      </c>
      <c r="D199" s="3"/>
      <c r="I199" s="7" t="s">
        <v>382</v>
      </c>
      <c r="J199" s="3" t="s">
        <v>383</v>
      </c>
    </row>
    <row r="200" spans="2:10" x14ac:dyDescent="0.25">
      <c r="B200" s="4" t="s">
        <v>182</v>
      </c>
      <c r="C200" s="4" t="s">
        <v>183</v>
      </c>
      <c r="D200" s="3"/>
      <c r="I200" s="3" t="s">
        <v>384</v>
      </c>
      <c r="J200" t="s">
        <v>385</v>
      </c>
    </row>
    <row r="201" spans="2:10" x14ac:dyDescent="0.25">
      <c r="B201" s="4" t="s">
        <v>184</v>
      </c>
      <c r="C201" s="4" t="s">
        <v>185</v>
      </c>
      <c r="D201" s="3"/>
      <c r="I201" s="3" t="s">
        <v>386</v>
      </c>
      <c r="J201" t="s">
        <v>387</v>
      </c>
    </row>
    <row r="202" spans="2:10" x14ac:dyDescent="0.25">
      <c r="B202" s="4" t="s">
        <v>186</v>
      </c>
      <c r="C202" s="4" t="s">
        <v>187</v>
      </c>
      <c r="D202" s="3"/>
      <c r="I202" s="3" t="s">
        <v>388</v>
      </c>
      <c r="J202" t="s">
        <v>389</v>
      </c>
    </row>
    <row r="203" spans="2:10" x14ac:dyDescent="0.25">
      <c r="B203" s="4" t="s">
        <v>188</v>
      </c>
      <c r="C203" s="4" t="s">
        <v>189</v>
      </c>
      <c r="D203" s="3"/>
      <c r="I203" s="3" t="s">
        <v>390</v>
      </c>
      <c r="J203" t="s">
        <v>391</v>
      </c>
    </row>
    <row r="204" spans="2:10" x14ac:dyDescent="0.25">
      <c r="B204" t="s">
        <v>190</v>
      </c>
      <c r="C204" t="s">
        <v>191</v>
      </c>
      <c r="D204" s="3"/>
      <c r="I204" s="5" t="s">
        <v>392</v>
      </c>
      <c r="J204" s="7" t="s">
        <v>393</v>
      </c>
    </row>
    <row r="205" spans="2:10" x14ac:dyDescent="0.25">
      <c r="B205" t="s">
        <v>192</v>
      </c>
      <c r="C205" t="s">
        <v>193</v>
      </c>
      <c r="D205" s="3"/>
      <c r="I205" s="7" t="s">
        <v>394</v>
      </c>
      <c r="J205" s="3" t="s">
        <v>395</v>
      </c>
    </row>
    <row r="206" spans="2:10" x14ac:dyDescent="0.25">
      <c r="B206" s="2" t="s">
        <v>194</v>
      </c>
      <c r="C206" s="2" t="s">
        <v>195</v>
      </c>
      <c r="D206" s="3"/>
      <c r="I206" s="7" t="s">
        <v>396</v>
      </c>
      <c r="J206" s="3" t="s">
        <v>397</v>
      </c>
    </row>
    <row r="207" spans="2:10" x14ac:dyDescent="0.25">
      <c r="B207" s="4" t="s">
        <v>1130</v>
      </c>
      <c r="C207" s="4" t="s">
        <v>1131</v>
      </c>
      <c r="D207" s="3"/>
      <c r="I207" s="7" t="s">
        <v>398</v>
      </c>
      <c r="J207" s="3" t="s">
        <v>399</v>
      </c>
    </row>
    <row r="208" spans="2:10" x14ac:dyDescent="0.25">
      <c r="B208" s="4" t="s">
        <v>1132</v>
      </c>
      <c r="C208" s="4" t="s">
        <v>153</v>
      </c>
      <c r="D208" s="3"/>
      <c r="I208" s="7" t="s">
        <v>400</v>
      </c>
      <c r="J208" s="3" t="s">
        <v>401</v>
      </c>
    </row>
    <row r="209" spans="2:10" x14ac:dyDescent="0.25">
      <c r="B209" s="4" t="s">
        <v>1133</v>
      </c>
      <c r="C209" s="4" t="s">
        <v>1134</v>
      </c>
      <c r="D209" s="3"/>
      <c r="I209" s="7" t="s">
        <v>402</v>
      </c>
      <c r="J209" s="3" t="s">
        <v>403</v>
      </c>
    </row>
    <row r="210" spans="2:10" x14ac:dyDescent="0.25">
      <c r="B210" s="4" t="s">
        <v>1135</v>
      </c>
      <c r="C210" s="4" t="s">
        <v>1136</v>
      </c>
      <c r="D210" s="3"/>
      <c r="I210" s="7" t="s">
        <v>404</v>
      </c>
      <c r="J210" s="3" t="s">
        <v>405</v>
      </c>
    </row>
    <row r="211" spans="2:10" x14ac:dyDescent="0.25">
      <c r="B211" s="2" t="s">
        <v>196</v>
      </c>
      <c r="C211" s="2" t="s">
        <v>197</v>
      </c>
      <c r="D211" s="3"/>
      <c r="I211" s="3" t="s">
        <v>406</v>
      </c>
      <c r="J211" t="s">
        <v>407</v>
      </c>
    </row>
    <row r="212" spans="2:10" x14ac:dyDescent="0.25">
      <c r="B212" s="2" t="s">
        <v>198</v>
      </c>
      <c r="C212" s="2" t="s">
        <v>199</v>
      </c>
      <c r="D212" s="3"/>
      <c r="I212" s="3" t="s">
        <v>408</v>
      </c>
      <c r="J212" t="s">
        <v>409</v>
      </c>
    </row>
    <row r="213" spans="2:10" x14ac:dyDescent="0.25">
      <c r="B213" s="2" t="s">
        <v>200</v>
      </c>
      <c r="C213" s="2" t="s">
        <v>201</v>
      </c>
      <c r="D213" s="3"/>
      <c r="I213" s="3" t="s">
        <v>410</v>
      </c>
      <c r="J213" t="s">
        <v>411</v>
      </c>
    </row>
    <row r="214" spans="2:10" x14ac:dyDescent="0.25">
      <c r="B214" s="4" t="s">
        <v>1137</v>
      </c>
      <c r="C214" s="4" t="s">
        <v>1131</v>
      </c>
      <c r="D214" s="3"/>
      <c r="I214" s="3" t="s">
        <v>412</v>
      </c>
      <c r="J214" t="s">
        <v>413</v>
      </c>
    </row>
    <row r="215" spans="2:10" x14ac:dyDescent="0.25">
      <c r="B215" s="4" t="s">
        <v>1138</v>
      </c>
      <c r="C215" s="4" t="s">
        <v>153</v>
      </c>
      <c r="D215" s="3"/>
      <c r="I215" s="5" t="s">
        <v>414</v>
      </c>
      <c r="J215" s="7" t="s">
        <v>415</v>
      </c>
    </row>
    <row r="216" spans="2:10" x14ac:dyDescent="0.25">
      <c r="B216" s="4" t="s">
        <v>1139</v>
      </c>
      <c r="C216" s="4" t="s">
        <v>1134</v>
      </c>
      <c r="D216" s="3"/>
      <c r="I216" s="7" t="s">
        <v>416</v>
      </c>
      <c r="J216" s="3" t="s">
        <v>417</v>
      </c>
    </row>
    <row r="217" spans="2:10" x14ac:dyDescent="0.25">
      <c r="B217" s="4" t="s">
        <v>1140</v>
      </c>
      <c r="C217" s="4" t="s">
        <v>1136</v>
      </c>
      <c r="D217" s="3"/>
      <c r="I217" s="7" t="s">
        <v>418</v>
      </c>
      <c r="J217" s="3" t="s">
        <v>419</v>
      </c>
    </row>
    <row r="218" spans="2:10" x14ac:dyDescent="0.25">
      <c r="B218" t="s">
        <v>202</v>
      </c>
      <c r="C218" t="s">
        <v>203</v>
      </c>
      <c r="D218" s="3"/>
      <c r="I218" s="7" t="s">
        <v>420</v>
      </c>
      <c r="J218" s="3" t="s">
        <v>92</v>
      </c>
    </row>
    <row r="219" spans="2:10" x14ac:dyDescent="0.25">
      <c r="B219" t="s">
        <v>204</v>
      </c>
      <c r="C219" t="s">
        <v>205</v>
      </c>
      <c r="D219" s="3"/>
      <c r="I219" s="7" t="s">
        <v>421</v>
      </c>
      <c r="J219" s="3" t="s">
        <v>422</v>
      </c>
    </row>
    <row r="220" spans="2:10" x14ac:dyDescent="0.25">
      <c r="B220" s="2" t="s">
        <v>206</v>
      </c>
      <c r="C220" s="2" t="s">
        <v>207</v>
      </c>
      <c r="D220" s="3"/>
      <c r="I220" s="7" t="s">
        <v>423</v>
      </c>
      <c r="J220" s="3" t="s">
        <v>424</v>
      </c>
    </row>
    <row r="221" spans="2:10" x14ac:dyDescent="0.25">
      <c r="B221" s="4" t="s">
        <v>1141</v>
      </c>
      <c r="C221" s="4" t="s">
        <v>548</v>
      </c>
      <c r="D221" s="3"/>
      <c r="I221" s="7" t="s">
        <v>425</v>
      </c>
      <c r="J221" s="3" t="s">
        <v>426</v>
      </c>
    </row>
    <row r="222" spans="2:10" x14ac:dyDescent="0.25">
      <c r="B222" s="4" t="s">
        <v>1142</v>
      </c>
      <c r="C222" s="4" t="s">
        <v>1143</v>
      </c>
      <c r="D222" s="3"/>
      <c r="I222" s="7" t="s">
        <v>427</v>
      </c>
      <c r="J222" s="3" t="s">
        <v>428</v>
      </c>
    </row>
    <row r="223" spans="2:10" x14ac:dyDescent="0.25">
      <c r="B223" s="2" t="s">
        <v>208</v>
      </c>
      <c r="C223" s="2" t="s">
        <v>209</v>
      </c>
      <c r="D223" s="3"/>
      <c r="I223" s="5" t="s">
        <v>429</v>
      </c>
      <c r="J223" s="7" t="s">
        <v>430</v>
      </c>
    </row>
    <row r="224" spans="2:10" x14ac:dyDescent="0.25">
      <c r="B224" s="4" t="s">
        <v>1144</v>
      </c>
      <c r="C224" s="4" t="s">
        <v>1145</v>
      </c>
      <c r="D224" s="3"/>
      <c r="I224" s="7" t="s">
        <v>431</v>
      </c>
      <c r="J224" s="3" t="s">
        <v>432</v>
      </c>
    </row>
    <row r="225" spans="2:10" x14ac:dyDescent="0.25">
      <c r="B225" s="2" t="s">
        <v>210</v>
      </c>
      <c r="C225" s="2" t="s">
        <v>211</v>
      </c>
      <c r="D225" s="3"/>
      <c r="I225" s="7" t="s">
        <v>433</v>
      </c>
      <c r="J225" s="3" t="s">
        <v>434</v>
      </c>
    </row>
    <row r="226" spans="2:10" x14ac:dyDescent="0.25">
      <c r="B226" s="4" t="s">
        <v>1146</v>
      </c>
      <c r="C226" s="4" t="s">
        <v>1147</v>
      </c>
      <c r="D226" s="3"/>
      <c r="I226" s="7" t="s">
        <v>435</v>
      </c>
      <c r="J226" s="3" t="s">
        <v>436</v>
      </c>
    </row>
    <row r="227" spans="2:10" x14ac:dyDescent="0.25">
      <c r="B227" s="4" t="s">
        <v>1148</v>
      </c>
      <c r="C227" s="4" t="s">
        <v>1149</v>
      </c>
      <c r="D227" s="3"/>
      <c r="I227" s="5" t="s">
        <v>437</v>
      </c>
      <c r="J227" s="7" t="s">
        <v>438</v>
      </c>
    </row>
    <row r="228" spans="2:10" x14ac:dyDescent="0.25">
      <c r="B228" s="4" t="s">
        <v>1150</v>
      </c>
      <c r="C228" s="4" t="s">
        <v>1151</v>
      </c>
      <c r="D228" s="3"/>
      <c r="I228" s="7" t="s">
        <v>439</v>
      </c>
      <c r="J228" s="3" t="s">
        <v>440</v>
      </c>
    </row>
    <row r="229" spans="2:10" x14ac:dyDescent="0.25">
      <c r="B229" s="4" t="s">
        <v>1152</v>
      </c>
      <c r="C229" s="4" t="s">
        <v>1153</v>
      </c>
      <c r="D229" s="3"/>
      <c r="I229" s="7" t="s">
        <v>441</v>
      </c>
      <c r="J229" s="3" t="s">
        <v>442</v>
      </c>
    </row>
    <row r="230" spans="2:10" x14ac:dyDescent="0.25">
      <c r="B230" s="4" t="s">
        <v>1154</v>
      </c>
      <c r="C230" s="4" t="s">
        <v>1155</v>
      </c>
      <c r="D230" s="3"/>
      <c r="I230" s="7" t="s">
        <v>443</v>
      </c>
      <c r="J230" s="3" t="s">
        <v>444</v>
      </c>
    </row>
    <row r="231" spans="2:10" x14ac:dyDescent="0.25">
      <c r="B231" s="4" t="s">
        <v>1156</v>
      </c>
      <c r="C231" s="4" t="s">
        <v>576</v>
      </c>
      <c r="D231" s="3"/>
      <c r="I231" s="3" t="s">
        <v>445</v>
      </c>
      <c r="J231" t="s">
        <v>446</v>
      </c>
    </row>
    <row r="232" spans="2:10" x14ac:dyDescent="0.25">
      <c r="B232" s="2" t="s">
        <v>212</v>
      </c>
      <c r="C232" s="2" t="s">
        <v>213</v>
      </c>
      <c r="D232" s="3"/>
      <c r="I232" s="3" t="s">
        <v>447</v>
      </c>
      <c r="J232" t="s">
        <v>448</v>
      </c>
    </row>
    <row r="233" spans="2:10" x14ac:dyDescent="0.25">
      <c r="B233" s="4" t="s">
        <v>1157</v>
      </c>
      <c r="C233" s="4" t="s">
        <v>1077</v>
      </c>
      <c r="D233" s="3"/>
      <c r="I233" s="7" t="s">
        <v>449</v>
      </c>
      <c r="J233" s="3" t="s">
        <v>450</v>
      </c>
    </row>
    <row r="234" spans="2:10" x14ac:dyDescent="0.25">
      <c r="B234" s="4" t="s">
        <v>1158</v>
      </c>
      <c r="C234" s="4" t="s">
        <v>576</v>
      </c>
      <c r="D234" s="3"/>
      <c r="I234" s="7" t="s">
        <v>451</v>
      </c>
      <c r="J234" s="3" t="s">
        <v>452</v>
      </c>
    </row>
    <row r="235" spans="2:10" x14ac:dyDescent="0.25">
      <c r="B235" s="2" t="s">
        <v>214</v>
      </c>
      <c r="C235" s="2" t="s">
        <v>215</v>
      </c>
      <c r="D235" s="3"/>
      <c r="I235" s="3" t="s">
        <v>453</v>
      </c>
      <c r="J235" t="s">
        <v>454</v>
      </c>
    </row>
    <row r="236" spans="2:10" x14ac:dyDescent="0.25">
      <c r="B236" t="s">
        <v>216</v>
      </c>
      <c r="C236" t="s">
        <v>217</v>
      </c>
      <c r="D236" s="3"/>
      <c r="I236" s="3" t="s">
        <v>455</v>
      </c>
      <c r="J236" t="s">
        <v>456</v>
      </c>
    </row>
    <row r="237" spans="2:10" x14ac:dyDescent="0.25">
      <c r="B237" s="2" t="s">
        <v>218</v>
      </c>
      <c r="C237" s="2" t="s">
        <v>219</v>
      </c>
      <c r="D237" s="3"/>
      <c r="I237" s="3" t="s">
        <v>457</v>
      </c>
      <c r="J237" t="s">
        <v>458</v>
      </c>
    </row>
    <row r="238" spans="2:10" x14ac:dyDescent="0.25">
      <c r="B238" s="4" t="s">
        <v>1159</v>
      </c>
      <c r="C238" s="4" t="s">
        <v>548</v>
      </c>
      <c r="D238" s="3"/>
      <c r="I238" s="3" t="s">
        <v>459</v>
      </c>
      <c r="J238" t="s">
        <v>460</v>
      </c>
    </row>
    <row r="239" spans="2:10" x14ac:dyDescent="0.25">
      <c r="B239" s="4" t="s">
        <v>1160</v>
      </c>
      <c r="C239" s="4" t="s">
        <v>1143</v>
      </c>
      <c r="D239" s="3"/>
      <c r="I239" s="3" t="s">
        <v>461</v>
      </c>
      <c r="J239" t="s">
        <v>462</v>
      </c>
    </row>
    <row r="240" spans="2:10" x14ac:dyDescent="0.25">
      <c r="B240" s="2" t="s">
        <v>220</v>
      </c>
      <c r="C240" s="2" t="s">
        <v>221</v>
      </c>
      <c r="D240" s="3"/>
      <c r="I240" s="7" t="s">
        <v>463</v>
      </c>
      <c r="J240" s="3" t="s">
        <v>464</v>
      </c>
    </row>
    <row r="241" spans="2:10" x14ac:dyDescent="0.25">
      <c r="B241" s="4" t="s">
        <v>1161</v>
      </c>
      <c r="C241" s="4" t="s">
        <v>554</v>
      </c>
      <c r="D241" s="3"/>
      <c r="I241" s="7" t="s">
        <v>465</v>
      </c>
      <c r="J241" s="3" t="s">
        <v>466</v>
      </c>
    </row>
    <row r="242" spans="2:10" x14ac:dyDescent="0.25">
      <c r="B242" s="4" t="s">
        <v>1162</v>
      </c>
      <c r="C242" s="4" t="s">
        <v>1163</v>
      </c>
      <c r="D242" s="3"/>
      <c r="I242" s="7" t="s">
        <v>467</v>
      </c>
      <c r="J242" s="3" t="s">
        <v>468</v>
      </c>
    </row>
    <row r="243" spans="2:10" x14ac:dyDescent="0.25">
      <c r="B243" s="2" t="s">
        <v>222</v>
      </c>
      <c r="C243" s="2" t="s">
        <v>223</v>
      </c>
      <c r="D243" s="3"/>
      <c r="I243" s="7" t="s">
        <v>469</v>
      </c>
      <c r="J243" s="3" t="s">
        <v>470</v>
      </c>
    </row>
    <row r="244" spans="2:10" x14ac:dyDescent="0.25">
      <c r="B244" s="2" t="s">
        <v>224</v>
      </c>
      <c r="C244" s="2" t="s">
        <v>225</v>
      </c>
      <c r="D244" s="3"/>
      <c r="I244" s="5" t="s">
        <v>471</v>
      </c>
      <c r="J244" s="7" t="s">
        <v>472</v>
      </c>
    </row>
    <row r="245" spans="2:10" x14ac:dyDescent="0.25">
      <c r="B245" s="4" t="s">
        <v>1164</v>
      </c>
      <c r="C245" s="4" t="s">
        <v>1165</v>
      </c>
      <c r="D245" s="3"/>
      <c r="I245" s="7" t="s">
        <v>473</v>
      </c>
      <c r="J245" s="3" t="s">
        <v>474</v>
      </c>
    </row>
    <row r="246" spans="2:10" x14ac:dyDescent="0.25">
      <c r="B246" s="4" t="s">
        <v>1166</v>
      </c>
      <c r="C246" s="4" t="s">
        <v>1167</v>
      </c>
      <c r="D246" s="3"/>
      <c r="I246" s="7" t="s">
        <v>475</v>
      </c>
      <c r="J246" s="3" t="s">
        <v>476</v>
      </c>
    </row>
    <row r="247" spans="2:10" x14ac:dyDescent="0.25">
      <c r="B247" s="4" t="s">
        <v>1168</v>
      </c>
      <c r="C247" s="4" t="s">
        <v>1169</v>
      </c>
      <c r="D247" s="3"/>
      <c r="I247" s="7" t="s">
        <v>477</v>
      </c>
      <c r="J247" s="3" t="s">
        <v>478</v>
      </c>
    </row>
    <row r="248" spans="2:10" x14ac:dyDescent="0.25">
      <c r="B248" s="4" t="s">
        <v>1170</v>
      </c>
      <c r="C248" s="4" t="s">
        <v>1171</v>
      </c>
      <c r="D248" s="3"/>
      <c r="I248" s="7" t="s">
        <v>479</v>
      </c>
      <c r="J248" s="3" t="s">
        <v>480</v>
      </c>
    </row>
    <row r="249" spans="2:10" x14ac:dyDescent="0.25">
      <c r="B249" s="2" t="s">
        <v>226</v>
      </c>
      <c r="C249" s="2" t="s">
        <v>227</v>
      </c>
      <c r="D249" s="3"/>
      <c r="I249" s="7" t="s">
        <v>481</v>
      </c>
      <c r="J249" s="3" t="s">
        <v>482</v>
      </c>
    </row>
    <row r="250" spans="2:10" x14ac:dyDescent="0.25">
      <c r="B250" s="4" t="s">
        <v>1172</v>
      </c>
      <c r="C250" s="4" t="s">
        <v>1042</v>
      </c>
      <c r="D250" s="3"/>
      <c r="I250" s="5" t="s">
        <v>483</v>
      </c>
      <c r="J250" s="7" t="s">
        <v>484</v>
      </c>
    </row>
    <row r="251" spans="2:10" x14ac:dyDescent="0.25">
      <c r="B251" s="4" t="s">
        <v>1173</v>
      </c>
      <c r="C251" s="4" t="s">
        <v>1044</v>
      </c>
      <c r="D251" s="3"/>
      <c r="I251" s="7" t="s">
        <v>485</v>
      </c>
      <c r="J251" s="3" t="s">
        <v>486</v>
      </c>
    </row>
    <row r="252" spans="2:10" x14ac:dyDescent="0.25">
      <c r="B252" s="2" t="s">
        <v>228</v>
      </c>
      <c r="C252" s="2" t="s">
        <v>229</v>
      </c>
      <c r="D252" s="3"/>
      <c r="I252" s="7" t="s">
        <v>487</v>
      </c>
      <c r="J252" s="3" t="s">
        <v>488</v>
      </c>
    </row>
    <row r="253" spans="2:10" x14ac:dyDescent="0.25">
      <c r="B253" s="4" t="s">
        <v>1174</v>
      </c>
      <c r="C253" s="4" t="s">
        <v>1175</v>
      </c>
      <c r="D253" s="3"/>
      <c r="I253" s="7" t="s">
        <v>489</v>
      </c>
      <c r="J253" s="3" t="s">
        <v>490</v>
      </c>
    </row>
    <row r="254" spans="2:10" x14ac:dyDescent="0.25">
      <c r="B254" s="4" t="s">
        <v>1176</v>
      </c>
      <c r="C254" s="4" t="s">
        <v>576</v>
      </c>
      <c r="D254" s="3"/>
      <c r="I254" s="7" t="s">
        <v>491</v>
      </c>
      <c r="J254" s="3" t="s">
        <v>492</v>
      </c>
    </row>
    <row r="255" spans="2:10" x14ac:dyDescent="0.25">
      <c r="B255" s="3" t="s">
        <v>1177</v>
      </c>
      <c r="C255" s="3" t="s">
        <v>1178</v>
      </c>
      <c r="D255" s="3"/>
      <c r="I255" s="7" t="s">
        <v>493</v>
      </c>
      <c r="J255" s="3" t="s">
        <v>494</v>
      </c>
    </row>
    <row r="256" spans="2:10" x14ac:dyDescent="0.25">
      <c r="B256" s="3" t="s">
        <v>1179</v>
      </c>
      <c r="C256" s="3" t="s">
        <v>1180</v>
      </c>
      <c r="D256" s="3"/>
      <c r="I256" s="5" t="s">
        <v>495</v>
      </c>
      <c r="J256" s="7" t="s">
        <v>496</v>
      </c>
    </row>
    <row r="257" spans="2:10" x14ac:dyDescent="0.25">
      <c r="B257" s="3" t="s">
        <v>1181</v>
      </c>
      <c r="C257" s="3" t="s">
        <v>1182</v>
      </c>
      <c r="D257" s="3"/>
      <c r="I257" s="7" t="s">
        <v>497</v>
      </c>
      <c r="J257" s="3" t="s">
        <v>498</v>
      </c>
    </row>
    <row r="258" spans="2:10" x14ac:dyDescent="0.25">
      <c r="B258" s="3" t="s">
        <v>1183</v>
      </c>
      <c r="C258" s="3" t="s">
        <v>1184</v>
      </c>
      <c r="D258" s="3"/>
      <c r="I258" s="7" t="s">
        <v>499</v>
      </c>
      <c r="J258" s="3" t="s">
        <v>500</v>
      </c>
    </row>
    <row r="259" spans="2:10" x14ac:dyDescent="0.25">
      <c r="B259" s="2" t="s">
        <v>230</v>
      </c>
      <c r="C259" s="2" t="s">
        <v>231</v>
      </c>
      <c r="D259" s="3"/>
      <c r="I259" s="7" t="s">
        <v>501</v>
      </c>
      <c r="J259" s="3" t="s">
        <v>498</v>
      </c>
    </row>
    <row r="260" spans="2:10" x14ac:dyDescent="0.25">
      <c r="B260" s="4" t="s">
        <v>1185</v>
      </c>
      <c r="C260" s="4" t="s">
        <v>1186</v>
      </c>
      <c r="D260" s="3"/>
      <c r="I260" s="7" t="s">
        <v>502</v>
      </c>
      <c r="J260" s="3" t="s">
        <v>503</v>
      </c>
    </row>
    <row r="261" spans="2:10" x14ac:dyDescent="0.25">
      <c r="B261" s="4" t="s">
        <v>1187</v>
      </c>
      <c r="C261" s="4" t="s">
        <v>1188</v>
      </c>
      <c r="D261" s="3"/>
      <c r="I261" s="7" t="s">
        <v>504</v>
      </c>
      <c r="J261" s="3" t="s">
        <v>505</v>
      </c>
    </row>
    <row r="262" spans="2:10" x14ac:dyDescent="0.25">
      <c r="B262" s="2" t="s">
        <v>232</v>
      </c>
      <c r="C262" s="2" t="s">
        <v>233</v>
      </c>
      <c r="D262" s="3"/>
      <c r="I262" s="7" t="s">
        <v>506</v>
      </c>
      <c r="J262" s="3" t="s">
        <v>507</v>
      </c>
    </row>
    <row r="263" spans="2:10" x14ac:dyDescent="0.25">
      <c r="B263" s="2" t="s">
        <v>234</v>
      </c>
      <c r="C263" s="2" t="s">
        <v>235</v>
      </c>
      <c r="D263" s="3"/>
      <c r="I263" s="5" t="s">
        <v>516</v>
      </c>
      <c r="J263" s="7" t="s">
        <v>517</v>
      </c>
    </row>
    <row r="264" spans="2:10" x14ac:dyDescent="0.25">
      <c r="B264" t="s">
        <v>236</v>
      </c>
      <c r="C264" t="s">
        <v>237</v>
      </c>
      <c r="D264" s="3"/>
      <c r="I264" s="7" t="s">
        <v>518</v>
      </c>
      <c r="J264" s="3" t="s">
        <v>519</v>
      </c>
    </row>
    <row r="265" spans="2:10" x14ac:dyDescent="0.25">
      <c r="B265" s="2" t="s">
        <v>238</v>
      </c>
      <c r="C265" s="2" t="s">
        <v>239</v>
      </c>
      <c r="D265" s="3"/>
      <c r="I265" s="7" t="s">
        <v>520</v>
      </c>
      <c r="J265" s="3" t="s">
        <v>521</v>
      </c>
    </row>
    <row r="266" spans="2:10" x14ac:dyDescent="0.25">
      <c r="B266" s="4" t="s">
        <v>240</v>
      </c>
      <c r="C266" s="4" t="s">
        <v>241</v>
      </c>
      <c r="D266" s="3"/>
      <c r="I266" s="7" t="s">
        <v>522</v>
      </c>
      <c r="J266" s="3" t="s">
        <v>523</v>
      </c>
    </row>
    <row r="267" spans="2:10" x14ac:dyDescent="0.25">
      <c r="B267" s="4" t="s">
        <v>242</v>
      </c>
      <c r="C267" s="4" t="s">
        <v>123</v>
      </c>
      <c r="D267" s="3"/>
      <c r="I267" s="7" t="s">
        <v>524</v>
      </c>
      <c r="J267" s="3" t="s">
        <v>525</v>
      </c>
    </row>
    <row r="268" spans="2:10" x14ac:dyDescent="0.25">
      <c r="B268" s="4" t="s">
        <v>243</v>
      </c>
      <c r="C268" s="4" t="s">
        <v>244</v>
      </c>
      <c r="D268" s="3"/>
      <c r="I268" s="5" t="s">
        <v>526</v>
      </c>
      <c r="J268" s="7" t="s">
        <v>527</v>
      </c>
    </row>
    <row r="269" spans="2:10" x14ac:dyDescent="0.25">
      <c r="B269" s="4" t="s">
        <v>245</v>
      </c>
      <c r="C269" s="4" t="s">
        <v>129</v>
      </c>
      <c r="D269" s="3"/>
      <c r="I269" s="7" t="s">
        <v>528</v>
      </c>
      <c r="J269" s="3" t="s">
        <v>529</v>
      </c>
    </row>
    <row r="270" spans="2:10" x14ac:dyDescent="0.25">
      <c r="B270" s="4" t="s">
        <v>246</v>
      </c>
      <c r="C270" s="4" t="s">
        <v>131</v>
      </c>
      <c r="D270" s="3"/>
      <c r="I270" s="7" t="s">
        <v>530</v>
      </c>
      <c r="J270" s="3" t="s">
        <v>531</v>
      </c>
    </row>
    <row r="271" spans="2:10" x14ac:dyDescent="0.25">
      <c r="B271" s="3" t="s">
        <v>1189</v>
      </c>
      <c r="C271" s="3" t="s">
        <v>1190</v>
      </c>
      <c r="D271" s="3"/>
      <c r="I271" s="3" t="s">
        <v>532</v>
      </c>
      <c r="J271" t="s">
        <v>533</v>
      </c>
    </row>
    <row r="272" spans="2:10" x14ac:dyDescent="0.25">
      <c r="B272" s="2" t="s">
        <v>247</v>
      </c>
      <c r="C272" s="2" t="s">
        <v>248</v>
      </c>
      <c r="D272" s="3"/>
      <c r="I272" s="3" t="s">
        <v>534</v>
      </c>
      <c r="J272" t="s">
        <v>535</v>
      </c>
    </row>
    <row r="273" spans="2:10" x14ac:dyDescent="0.25">
      <c r="B273" s="4" t="s">
        <v>249</v>
      </c>
      <c r="C273" s="4" t="s">
        <v>250</v>
      </c>
      <c r="D273" s="3"/>
      <c r="I273" s="3" t="s">
        <v>536</v>
      </c>
      <c r="J273" t="s">
        <v>537</v>
      </c>
    </row>
    <row r="274" spans="2:10" x14ac:dyDescent="0.25">
      <c r="B274" s="4" t="s">
        <v>251</v>
      </c>
      <c r="C274" s="4" t="s">
        <v>252</v>
      </c>
      <c r="D274" s="3"/>
      <c r="I274" s="7" t="s">
        <v>538</v>
      </c>
      <c r="J274" s="3" t="s">
        <v>539</v>
      </c>
    </row>
    <row r="275" spans="2:10" x14ac:dyDescent="0.25">
      <c r="B275" s="4" t="s">
        <v>253</v>
      </c>
      <c r="C275" s="4" t="s">
        <v>254</v>
      </c>
      <c r="D275" s="3"/>
      <c r="I275" s="5" t="s">
        <v>1985</v>
      </c>
      <c r="J275" s="7" t="s">
        <v>540</v>
      </c>
    </row>
    <row r="276" spans="2:10" x14ac:dyDescent="0.25">
      <c r="B276" s="4" t="s">
        <v>255</v>
      </c>
      <c r="C276" s="4" t="s">
        <v>256</v>
      </c>
      <c r="D276" s="3"/>
      <c r="I276" s="5" t="s">
        <v>541</v>
      </c>
      <c r="J276" s="7" t="s">
        <v>542</v>
      </c>
    </row>
    <row r="277" spans="2:10" x14ac:dyDescent="0.25">
      <c r="B277" s="4" t="s">
        <v>257</v>
      </c>
      <c r="C277" s="4" t="s">
        <v>258</v>
      </c>
      <c r="D277" s="3"/>
      <c r="I277" s="7" t="s">
        <v>543</v>
      </c>
      <c r="J277" s="3" t="s">
        <v>544</v>
      </c>
    </row>
    <row r="278" spans="2:10" x14ac:dyDescent="0.25">
      <c r="B278" s="3" t="s">
        <v>1191</v>
      </c>
      <c r="C278" s="3" t="s">
        <v>1192</v>
      </c>
      <c r="D278" s="3"/>
      <c r="I278" s="7" t="s">
        <v>545</v>
      </c>
      <c r="J278" s="3" t="s">
        <v>546</v>
      </c>
    </row>
    <row r="279" spans="2:10" x14ac:dyDescent="0.25">
      <c r="B279" s="2" t="s">
        <v>259</v>
      </c>
      <c r="C279" s="2" t="s">
        <v>260</v>
      </c>
      <c r="D279" s="3"/>
      <c r="I279" s="7" t="s">
        <v>547</v>
      </c>
      <c r="J279" s="3" t="s">
        <v>548</v>
      </c>
    </row>
    <row r="280" spans="2:10" x14ac:dyDescent="0.25">
      <c r="B280" t="s">
        <v>261</v>
      </c>
      <c r="C280" t="s">
        <v>262</v>
      </c>
      <c r="D280" s="3"/>
      <c r="I280" s="7" t="s">
        <v>549</v>
      </c>
      <c r="J280" s="3" t="s">
        <v>550</v>
      </c>
    </row>
    <row r="281" spans="2:10" x14ac:dyDescent="0.25">
      <c r="B281" s="2" t="s">
        <v>263</v>
      </c>
      <c r="C281" s="2" t="s">
        <v>264</v>
      </c>
      <c r="D281" s="3"/>
      <c r="I281" s="7" t="s">
        <v>551</v>
      </c>
      <c r="J281" s="3" t="s">
        <v>552</v>
      </c>
    </row>
    <row r="282" spans="2:10" x14ac:dyDescent="0.25">
      <c r="B282" s="4" t="s">
        <v>265</v>
      </c>
      <c r="C282" s="4" t="s">
        <v>266</v>
      </c>
      <c r="D282" s="3"/>
      <c r="I282" s="7" t="s">
        <v>553</v>
      </c>
      <c r="J282" s="3" t="s">
        <v>554</v>
      </c>
    </row>
    <row r="283" spans="2:10" x14ac:dyDescent="0.25">
      <c r="B283" s="4" t="s">
        <v>267</v>
      </c>
      <c r="C283" s="4" t="s">
        <v>127</v>
      </c>
      <c r="D283" s="3"/>
      <c r="I283" s="7" t="s">
        <v>555</v>
      </c>
      <c r="J283" s="3" t="s">
        <v>556</v>
      </c>
    </row>
    <row r="284" spans="2:10" x14ac:dyDescent="0.25">
      <c r="B284" s="4" t="s">
        <v>268</v>
      </c>
      <c r="C284" s="4" t="s">
        <v>129</v>
      </c>
      <c r="D284" s="3"/>
      <c r="I284" s="7" t="s">
        <v>557</v>
      </c>
      <c r="J284" s="3" t="s">
        <v>558</v>
      </c>
    </row>
    <row r="285" spans="2:10" x14ac:dyDescent="0.25">
      <c r="B285" s="4" t="s">
        <v>269</v>
      </c>
      <c r="C285" s="4" t="s">
        <v>131</v>
      </c>
      <c r="D285" s="3"/>
      <c r="I285" s="7" t="s">
        <v>559</v>
      </c>
      <c r="J285" s="3" t="s">
        <v>560</v>
      </c>
    </row>
    <row r="286" spans="2:10" x14ac:dyDescent="0.25">
      <c r="B286" s="3" t="s">
        <v>1193</v>
      </c>
      <c r="C286" s="3" t="s">
        <v>1194</v>
      </c>
      <c r="D286" s="3"/>
      <c r="I286" s="5" t="s">
        <v>561</v>
      </c>
      <c r="J286" s="7" t="s">
        <v>562</v>
      </c>
    </row>
    <row r="287" spans="2:10" x14ac:dyDescent="0.25">
      <c r="B287" s="2" t="s">
        <v>270</v>
      </c>
      <c r="C287" s="2" t="s">
        <v>271</v>
      </c>
      <c r="D287" s="3"/>
      <c r="I287" s="7" t="s">
        <v>563</v>
      </c>
      <c r="J287" s="3" t="s">
        <v>564</v>
      </c>
    </row>
    <row r="288" spans="2:10" x14ac:dyDescent="0.25">
      <c r="B288" s="3" t="s">
        <v>272</v>
      </c>
      <c r="C288" s="3" t="s">
        <v>273</v>
      </c>
      <c r="D288" s="3"/>
      <c r="I288" s="7" t="s">
        <v>565</v>
      </c>
      <c r="J288" s="3" t="s">
        <v>566</v>
      </c>
    </row>
    <row r="289" spans="2:10" x14ac:dyDescent="0.25">
      <c r="B289" s="2" t="s">
        <v>274</v>
      </c>
      <c r="C289" s="2" t="s">
        <v>275</v>
      </c>
      <c r="D289" s="3"/>
      <c r="I289" s="7" t="s">
        <v>567</v>
      </c>
      <c r="J289" s="3" t="s">
        <v>568</v>
      </c>
    </row>
    <row r="290" spans="2:10" x14ac:dyDescent="0.25">
      <c r="B290" s="2" t="s">
        <v>276</v>
      </c>
      <c r="C290" s="2" t="s">
        <v>277</v>
      </c>
      <c r="D290" s="3"/>
      <c r="I290" s="7" t="s">
        <v>569</v>
      </c>
      <c r="J290" s="3" t="s">
        <v>570</v>
      </c>
    </row>
    <row r="291" spans="2:10" x14ac:dyDescent="0.25">
      <c r="B291" s="4" t="s">
        <v>278</v>
      </c>
      <c r="C291" s="4" t="s">
        <v>279</v>
      </c>
      <c r="D291" s="3"/>
      <c r="I291" s="7" t="s">
        <v>571</v>
      </c>
      <c r="J291" s="3" t="s">
        <v>572</v>
      </c>
    </row>
    <row r="292" spans="2:10" x14ac:dyDescent="0.25">
      <c r="B292" s="4" t="s">
        <v>280</v>
      </c>
      <c r="C292" s="4" t="s">
        <v>197</v>
      </c>
      <c r="D292" s="3"/>
      <c r="I292" s="7" t="s">
        <v>573</v>
      </c>
      <c r="J292" s="3" t="s">
        <v>574</v>
      </c>
    </row>
    <row r="293" spans="2:10" x14ac:dyDescent="0.25">
      <c r="B293" s="2" t="s">
        <v>281</v>
      </c>
      <c r="C293" s="2" t="s">
        <v>282</v>
      </c>
      <c r="D293" s="3"/>
      <c r="I293" s="7" t="s">
        <v>575</v>
      </c>
      <c r="J293" s="3" t="s">
        <v>576</v>
      </c>
    </row>
    <row r="294" spans="2:10" x14ac:dyDescent="0.25">
      <c r="B294" s="4" t="s">
        <v>283</v>
      </c>
      <c r="C294" s="4" t="s">
        <v>207</v>
      </c>
      <c r="D294" s="3"/>
      <c r="I294" s="7" t="s">
        <v>577</v>
      </c>
      <c r="J294" s="3" t="s">
        <v>578</v>
      </c>
    </row>
    <row r="295" spans="2:10" x14ac:dyDescent="0.25">
      <c r="B295" s="4" t="s">
        <v>284</v>
      </c>
      <c r="C295" s="4" t="s">
        <v>285</v>
      </c>
      <c r="D295" s="3"/>
      <c r="I295" s="5" t="s">
        <v>579</v>
      </c>
      <c r="J295" s="7" t="s">
        <v>580</v>
      </c>
    </row>
    <row r="296" spans="2:10" x14ac:dyDescent="0.25">
      <c r="B296" s="4" t="s">
        <v>286</v>
      </c>
      <c r="C296" s="4" t="s">
        <v>287</v>
      </c>
      <c r="D296" s="3"/>
      <c r="I296" s="7" t="s">
        <v>581</v>
      </c>
      <c r="J296" s="3" t="s">
        <v>582</v>
      </c>
    </row>
    <row r="297" spans="2:10" x14ac:dyDescent="0.25">
      <c r="B297" s="4" t="s">
        <v>288</v>
      </c>
      <c r="C297" s="4" t="s">
        <v>289</v>
      </c>
      <c r="D297" s="3"/>
      <c r="I297" s="7" t="s">
        <v>583</v>
      </c>
      <c r="J297" s="3" t="s">
        <v>584</v>
      </c>
    </row>
    <row r="298" spans="2:10" x14ac:dyDescent="0.25">
      <c r="B298" s="2" t="s">
        <v>290</v>
      </c>
      <c r="C298" s="2" t="s">
        <v>291</v>
      </c>
      <c r="D298" s="3"/>
      <c r="I298" s="7" t="s">
        <v>585</v>
      </c>
      <c r="J298" s="3" t="s">
        <v>586</v>
      </c>
    </row>
    <row r="299" spans="2:10" x14ac:dyDescent="0.25">
      <c r="B299" s="4" t="s">
        <v>292</v>
      </c>
      <c r="C299" s="4" t="s">
        <v>293</v>
      </c>
      <c r="D299" s="3"/>
      <c r="I299" s="7" t="s">
        <v>587</v>
      </c>
      <c r="J299" s="3" t="s">
        <v>588</v>
      </c>
    </row>
    <row r="300" spans="2:10" x14ac:dyDescent="0.25">
      <c r="B300" s="4" t="s">
        <v>295</v>
      </c>
      <c r="C300" s="4" t="s">
        <v>296</v>
      </c>
      <c r="D300" s="3"/>
      <c r="I300" s="5" t="s">
        <v>589</v>
      </c>
      <c r="J300" s="7" t="s">
        <v>590</v>
      </c>
    </row>
    <row r="301" spans="2:10" x14ac:dyDescent="0.25">
      <c r="B301" s="4" t="s">
        <v>297</v>
      </c>
      <c r="C301" s="4" t="s">
        <v>223</v>
      </c>
      <c r="D301" s="3"/>
      <c r="I301" s="7" t="s">
        <v>591</v>
      </c>
      <c r="J301" s="3" t="s">
        <v>592</v>
      </c>
    </row>
    <row r="302" spans="2:10" x14ac:dyDescent="0.25">
      <c r="B302" s="4" t="s">
        <v>298</v>
      </c>
      <c r="C302" s="4" t="s">
        <v>299</v>
      </c>
      <c r="D302" s="3"/>
      <c r="I302" s="7" t="s">
        <v>593</v>
      </c>
      <c r="J302" s="3" t="s">
        <v>594</v>
      </c>
    </row>
    <row r="303" spans="2:10" x14ac:dyDescent="0.25">
      <c r="B303" s="4" t="s">
        <v>300</v>
      </c>
      <c r="C303" s="4" t="s">
        <v>301</v>
      </c>
      <c r="D303" s="3"/>
      <c r="I303" s="7" t="s">
        <v>595</v>
      </c>
      <c r="J303" s="3" t="s">
        <v>596</v>
      </c>
    </row>
    <row r="304" spans="2:10" x14ac:dyDescent="0.25">
      <c r="B304" s="4" t="s">
        <v>302</v>
      </c>
      <c r="C304" s="4" t="s">
        <v>303</v>
      </c>
      <c r="D304" s="3"/>
      <c r="I304" s="5" t="s">
        <v>597</v>
      </c>
      <c r="J304" s="7" t="s">
        <v>598</v>
      </c>
    </row>
    <row r="305" spans="2:10" x14ac:dyDescent="0.25">
      <c r="B305" s="3" t="s">
        <v>304</v>
      </c>
      <c r="C305" s="3" t="s">
        <v>305</v>
      </c>
      <c r="D305" s="3"/>
      <c r="I305" s="5" t="s">
        <v>599</v>
      </c>
      <c r="J305" s="7" t="s">
        <v>600</v>
      </c>
    </row>
    <row r="306" spans="2:10" x14ac:dyDescent="0.25">
      <c r="B306" t="s">
        <v>1983</v>
      </c>
      <c r="C306" t="s">
        <v>306</v>
      </c>
      <c r="D306" s="3"/>
      <c r="I306" s="5" t="s">
        <v>601</v>
      </c>
      <c r="J306" s="7" t="s">
        <v>602</v>
      </c>
    </row>
    <row r="307" spans="2:10" x14ac:dyDescent="0.25">
      <c r="B307" t="s">
        <v>307</v>
      </c>
      <c r="C307" t="s">
        <v>308</v>
      </c>
      <c r="D307" s="3"/>
      <c r="I307" s="7" t="s">
        <v>603</v>
      </c>
      <c r="J307" s="3" t="s">
        <v>604</v>
      </c>
    </row>
    <row r="308" spans="2:10" x14ac:dyDescent="0.25">
      <c r="B308" s="2" t="s">
        <v>309</v>
      </c>
      <c r="C308" s="2" t="s">
        <v>310</v>
      </c>
      <c r="D308" s="3"/>
      <c r="I308" s="3" t="s">
        <v>605</v>
      </c>
      <c r="J308" t="s">
        <v>548</v>
      </c>
    </row>
    <row r="309" spans="2:10" x14ac:dyDescent="0.25">
      <c r="B309" s="2" t="s">
        <v>311</v>
      </c>
      <c r="C309" s="2" t="s">
        <v>312</v>
      </c>
      <c r="D309" s="3"/>
      <c r="I309" s="3" t="s">
        <v>606</v>
      </c>
      <c r="J309" t="s">
        <v>550</v>
      </c>
    </row>
    <row r="310" spans="2:10" x14ac:dyDescent="0.25">
      <c r="B310" s="2" t="s">
        <v>313</v>
      </c>
      <c r="C310" s="2" t="s">
        <v>314</v>
      </c>
      <c r="D310" s="3"/>
      <c r="I310" s="3" t="s">
        <v>607</v>
      </c>
      <c r="J310" t="s">
        <v>554</v>
      </c>
    </row>
    <row r="311" spans="2:10" x14ac:dyDescent="0.25">
      <c r="B311" t="s">
        <v>315</v>
      </c>
      <c r="C311" t="s">
        <v>316</v>
      </c>
      <c r="D311" s="3"/>
      <c r="I311" s="3" t="s">
        <v>608</v>
      </c>
      <c r="J311" t="s">
        <v>609</v>
      </c>
    </row>
    <row r="312" spans="2:10" x14ac:dyDescent="0.25">
      <c r="B312" s="2" t="s">
        <v>317</v>
      </c>
      <c r="C312" s="2" t="s">
        <v>318</v>
      </c>
      <c r="D312" s="3"/>
      <c r="I312" s="5" t="s">
        <v>1986</v>
      </c>
      <c r="J312" s="7" t="s">
        <v>610</v>
      </c>
    </row>
    <row r="313" spans="2:10" x14ac:dyDescent="0.25">
      <c r="B313" s="4" t="s">
        <v>1195</v>
      </c>
      <c r="C313" s="4" t="s">
        <v>1196</v>
      </c>
      <c r="D313" s="3"/>
      <c r="I313" s="5" t="s">
        <v>611</v>
      </c>
      <c r="J313" s="7" t="s">
        <v>612</v>
      </c>
    </row>
    <row r="314" spans="2:10" x14ac:dyDescent="0.25">
      <c r="B314" s="4" t="s">
        <v>1197</v>
      </c>
      <c r="C314" s="4" t="s">
        <v>1198</v>
      </c>
      <c r="D314" s="3"/>
      <c r="I314" s="7" t="s">
        <v>613</v>
      </c>
      <c r="J314" s="3" t="s">
        <v>614</v>
      </c>
    </row>
    <row r="315" spans="2:10" x14ac:dyDescent="0.25">
      <c r="B315" s="2" t="s">
        <v>319</v>
      </c>
      <c r="C315" s="2" t="s">
        <v>320</v>
      </c>
      <c r="D315" s="3"/>
      <c r="I315" s="7" t="s">
        <v>615</v>
      </c>
      <c r="J315" s="3" t="s">
        <v>616</v>
      </c>
    </row>
    <row r="316" spans="2:10" x14ac:dyDescent="0.25">
      <c r="B316" s="4" t="s">
        <v>1199</v>
      </c>
      <c r="C316" s="4" t="s">
        <v>1200</v>
      </c>
      <c r="D316" s="3"/>
      <c r="I316" s="3" t="s">
        <v>617</v>
      </c>
      <c r="J316" t="s">
        <v>318</v>
      </c>
    </row>
    <row r="317" spans="2:10" x14ac:dyDescent="0.25">
      <c r="B317" s="4" t="s">
        <v>1201</v>
      </c>
      <c r="C317" s="4" t="s">
        <v>1202</v>
      </c>
      <c r="D317" s="3"/>
      <c r="I317" s="3" t="s">
        <v>618</v>
      </c>
      <c r="J317" t="s">
        <v>320</v>
      </c>
    </row>
    <row r="318" spans="2:10" x14ac:dyDescent="0.25">
      <c r="B318" s="4" t="s">
        <v>1203</v>
      </c>
      <c r="C318" s="4" t="s">
        <v>1204</v>
      </c>
      <c r="D318" s="3"/>
      <c r="I318" s="3" t="s">
        <v>619</v>
      </c>
      <c r="J318" t="s">
        <v>620</v>
      </c>
    </row>
    <row r="319" spans="2:10" x14ac:dyDescent="0.25">
      <c r="B319" s="4" t="s">
        <v>1205</v>
      </c>
      <c r="C319" s="4" t="s">
        <v>1206</v>
      </c>
      <c r="D319" s="3"/>
      <c r="I319" s="5" t="s">
        <v>633</v>
      </c>
      <c r="J319" s="7" t="s">
        <v>634</v>
      </c>
    </row>
    <row r="320" spans="2:10" x14ac:dyDescent="0.25">
      <c r="B320" s="4" t="s">
        <v>1207</v>
      </c>
      <c r="C320" s="4" t="s">
        <v>1208</v>
      </c>
      <c r="D320" s="3"/>
      <c r="I320" s="7" t="s">
        <v>635</v>
      </c>
      <c r="J320" s="3" t="s">
        <v>636</v>
      </c>
    </row>
    <row r="321" spans="2:10" x14ac:dyDescent="0.25">
      <c r="B321" s="2" t="s">
        <v>321</v>
      </c>
      <c r="C321" s="2" t="s">
        <v>322</v>
      </c>
      <c r="D321" s="3"/>
      <c r="I321" s="7" t="s">
        <v>637</v>
      </c>
      <c r="J321" s="3" t="s">
        <v>638</v>
      </c>
    </row>
    <row r="322" spans="2:10" x14ac:dyDescent="0.25">
      <c r="B322" s="4" t="s">
        <v>1209</v>
      </c>
      <c r="C322" s="4" t="s">
        <v>1210</v>
      </c>
      <c r="D322" s="3"/>
      <c r="I322" s="7" t="s">
        <v>639</v>
      </c>
      <c r="J322" s="3" t="s">
        <v>640</v>
      </c>
    </row>
    <row r="323" spans="2:10" x14ac:dyDescent="0.25">
      <c r="B323" s="4" t="s">
        <v>1211</v>
      </c>
      <c r="C323" s="4" t="s">
        <v>1212</v>
      </c>
      <c r="D323" s="3"/>
      <c r="I323" s="7" t="s">
        <v>621</v>
      </c>
      <c r="J323" s="3" t="s">
        <v>622</v>
      </c>
    </row>
    <row r="324" spans="2:10" x14ac:dyDescent="0.25">
      <c r="B324" s="4" t="s">
        <v>1213</v>
      </c>
      <c r="C324" s="4" t="s">
        <v>1214</v>
      </c>
      <c r="D324" s="3"/>
      <c r="I324" s="7" t="s">
        <v>623</v>
      </c>
      <c r="J324" s="3" t="s">
        <v>624</v>
      </c>
    </row>
    <row r="325" spans="2:10" x14ac:dyDescent="0.25">
      <c r="B325" t="s">
        <v>323</v>
      </c>
      <c r="C325" t="s">
        <v>324</v>
      </c>
      <c r="D325" s="3"/>
      <c r="I325" s="7" t="s">
        <v>625</v>
      </c>
      <c r="J325" s="3" t="s">
        <v>626</v>
      </c>
    </row>
    <row r="326" spans="2:10" x14ac:dyDescent="0.25">
      <c r="B326" s="2" t="s">
        <v>325</v>
      </c>
      <c r="C326" s="2" t="s">
        <v>326</v>
      </c>
      <c r="D326" s="3"/>
      <c r="I326" s="7" t="s">
        <v>627</v>
      </c>
      <c r="J326" s="3" t="s">
        <v>628</v>
      </c>
    </row>
    <row r="327" spans="2:10" x14ac:dyDescent="0.25">
      <c r="B327" s="4" t="s">
        <v>1215</v>
      </c>
      <c r="C327" s="4" t="s">
        <v>1216</v>
      </c>
      <c r="D327" s="3"/>
      <c r="I327" s="7" t="s">
        <v>629</v>
      </c>
      <c r="J327" s="3" t="s">
        <v>630</v>
      </c>
    </row>
    <row r="328" spans="2:10" x14ac:dyDescent="0.25">
      <c r="B328" s="4" t="s">
        <v>1217</v>
      </c>
      <c r="C328" s="4" t="s">
        <v>1218</v>
      </c>
      <c r="D328" s="3"/>
      <c r="I328" s="7" t="s">
        <v>631</v>
      </c>
      <c r="J328" s="3" t="s">
        <v>632</v>
      </c>
    </row>
    <row r="329" spans="2:10" x14ac:dyDescent="0.25">
      <c r="B329" s="2" t="s">
        <v>327</v>
      </c>
      <c r="C329" s="2" t="s">
        <v>328</v>
      </c>
      <c r="D329" s="3"/>
      <c r="I329" s="5" t="s">
        <v>643</v>
      </c>
      <c r="J329" s="7" t="s">
        <v>644</v>
      </c>
    </row>
    <row r="330" spans="2:10" x14ac:dyDescent="0.25">
      <c r="B330" s="4" t="s">
        <v>1219</v>
      </c>
      <c r="C330" s="4" t="s">
        <v>1220</v>
      </c>
      <c r="D330" s="3"/>
      <c r="I330" s="5" t="s">
        <v>641</v>
      </c>
      <c r="J330" s="7" t="s">
        <v>642</v>
      </c>
    </row>
    <row r="331" spans="2:10" x14ac:dyDescent="0.25">
      <c r="B331" s="4" t="s">
        <v>1221</v>
      </c>
      <c r="C331" s="4" t="s">
        <v>1222</v>
      </c>
      <c r="D331" s="3"/>
      <c r="I331" s="7" t="s">
        <v>645</v>
      </c>
      <c r="J331" s="3" t="s">
        <v>646</v>
      </c>
    </row>
    <row r="332" spans="2:10" x14ac:dyDescent="0.25">
      <c r="B332" t="s">
        <v>329</v>
      </c>
      <c r="C332" t="s">
        <v>330</v>
      </c>
      <c r="D332" s="3"/>
      <c r="I332" s="7" t="s">
        <v>647</v>
      </c>
      <c r="J332" s="3" t="s">
        <v>648</v>
      </c>
    </row>
    <row r="333" spans="2:10" x14ac:dyDescent="0.25">
      <c r="B333" s="2" t="s">
        <v>331</v>
      </c>
      <c r="C333" s="2" t="s">
        <v>332</v>
      </c>
      <c r="D333" s="3"/>
      <c r="I333" s="3" t="s">
        <v>649</v>
      </c>
      <c r="J333" t="s">
        <v>650</v>
      </c>
    </row>
    <row r="334" spans="2:10" x14ac:dyDescent="0.25">
      <c r="B334" s="4" t="s">
        <v>1223</v>
      </c>
      <c r="C334" s="4" t="s">
        <v>1224</v>
      </c>
      <c r="D334" s="3"/>
      <c r="I334" s="3" t="s">
        <v>651</v>
      </c>
      <c r="J334" t="s">
        <v>652</v>
      </c>
    </row>
    <row r="335" spans="2:10" x14ac:dyDescent="0.25">
      <c r="B335" s="4" t="s">
        <v>1225</v>
      </c>
      <c r="C335" s="4" t="s">
        <v>1226</v>
      </c>
      <c r="D335" s="3"/>
      <c r="I335" s="7" t="s">
        <v>653</v>
      </c>
      <c r="J335" s="3" t="s">
        <v>654</v>
      </c>
    </row>
    <row r="336" spans="2:10" x14ac:dyDescent="0.25">
      <c r="B336" s="2" t="s">
        <v>333</v>
      </c>
      <c r="C336" s="2" t="s">
        <v>334</v>
      </c>
      <c r="D336" s="3"/>
      <c r="I336" s="7" t="s">
        <v>655</v>
      </c>
      <c r="J336" s="3" t="s">
        <v>656</v>
      </c>
    </row>
    <row r="337" spans="2:10" x14ac:dyDescent="0.25">
      <c r="B337" s="4" t="s">
        <v>1227</v>
      </c>
      <c r="C337" s="4" t="s">
        <v>1228</v>
      </c>
      <c r="D337" s="3"/>
      <c r="I337" s="7" t="s">
        <v>657</v>
      </c>
      <c r="J337" s="3" t="s">
        <v>658</v>
      </c>
    </row>
    <row r="338" spans="2:10" x14ac:dyDescent="0.25">
      <c r="B338" s="4" t="s">
        <v>1229</v>
      </c>
      <c r="C338" s="4" t="s">
        <v>1230</v>
      </c>
      <c r="D338" s="3"/>
      <c r="I338" s="7" t="s">
        <v>659</v>
      </c>
      <c r="J338" s="3" t="s">
        <v>660</v>
      </c>
    </row>
    <row r="339" spans="2:10" x14ac:dyDescent="0.25">
      <c r="B339" t="s">
        <v>335</v>
      </c>
      <c r="C339" t="s">
        <v>336</v>
      </c>
      <c r="D339" s="3"/>
      <c r="I339" s="7" t="s">
        <v>661</v>
      </c>
      <c r="J339" s="3" t="s">
        <v>662</v>
      </c>
    </row>
    <row r="340" spans="2:10" x14ac:dyDescent="0.25">
      <c r="B340" s="2" t="s">
        <v>337</v>
      </c>
      <c r="C340" s="2" t="s">
        <v>338</v>
      </c>
      <c r="D340" s="3"/>
      <c r="I340" s="7" t="s">
        <v>663</v>
      </c>
      <c r="J340" s="3" t="s">
        <v>664</v>
      </c>
    </row>
    <row r="341" spans="2:10" x14ac:dyDescent="0.25">
      <c r="B341" s="4" t="s">
        <v>1231</v>
      </c>
      <c r="C341" s="4" t="s">
        <v>1232</v>
      </c>
      <c r="D341" s="3"/>
      <c r="I341" s="7" t="s">
        <v>665</v>
      </c>
      <c r="J341" s="3" t="s">
        <v>666</v>
      </c>
    </row>
    <row r="342" spans="2:10" x14ac:dyDescent="0.25">
      <c r="B342" s="4" t="s">
        <v>1233</v>
      </c>
      <c r="C342" s="4" t="s">
        <v>1234</v>
      </c>
      <c r="D342" s="3"/>
      <c r="I342" s="5" t="s">
        <v>667</v>
      </c>
      <c r="J342" s="7" t="s">
        <v>668</v>
      </c>
    </row>
    <row r="343" spans="2:10" x14ac:dyDescent="0.25">
      <c r="B343" s="2" t="s">
        <v>339</v>
      </c>
      <c r="C343" s="2" t="s">
        <v>340</v>
      </c>
      <c r="D343" s="3"/>
      <c r="I343" s="7" t="s">
        <v>669</v>
      </c>
      <c r="J343" s="3" t="s">
        <v>670</v>
      </c>
    </row>
    <row r="344" spans="2:10" x14ac:dyDescent="0.25">
      <c r="B344" s="4" t="s">
        <v>1235</v>
      </c>
      <c r="C344" s="4" t="s">
        <v>1236</v>
      </c>
      <c r="D344" s="3"/>
      <c r="I344" s="7" t="s">
        <v>671</v>
      </c>
      <c r="J344" s="3" t="s">
        <v>672</v>
      </c>
    </row>
    <row r="345" spans="2:10" x14ac:dyDescent="0.25">
      <c r="B345" s="4" t="s">
        <v>1237</v>
      </c>
      <c r="C345" s="4" t="s">
        <v>1238</v>
      </c>
      <c r="D345" s="3"/>
      <c r="I345" s="7" t="s">
        <v>673</v>
      </c>
      <c r="J345" s="3" t="s">
        <v>674</v>
      </c>
    </row>
    <row r="346" spans="2:10" x14ac:dyDescent="0.25">
      <c r="B346" s="2" t="s">
        <v>341</v>
      </c>
      <c r="C346" s="2" t="s">
        <v>342</v>
      </c>
      <c r="D346" s="3"/>
      <c r="I346" s="7" t="s">
        <v>675</v>
      </c>
      <c r="J346" s="3" t="s">
        <v>676</v>
      </c>
    </row>
    <row r="347" spans="2:10" x14ac:dyDescent="0.25">
      <c r="B347" s="4" t="s">
        <v>1239</v>
      </c>
      <c r="C347" s="4" t="s">
        <v>1240</v>
      </c>
      <c r="D347" s="3"/>
      <c r="I347" s="7" t="s">
        <v>677</v>
      </c>
      <c r="J347" s="3" t="s">
        <v>678</v>
      </c>
    </row>
    <row r="348" spans="2:10" x14ac:dyDescent="0.25">
      <c r="B348" s="4" t="s">
        <v>1241</v>
      </c>
      <c r="C348" s="4" t="s">
        <v>1242</v>
      </c>
      <c r="D348" s="3"/>
      <c r="I348" s="7" t="s">
        <v>679</v>
      </c>
      <c r="J348" s="3" t="s">
        <v>680</v>
      </c>
    </row>
    <row r="349" spans="2:10" x14ac:dyDescent="0.25">
      <c r="B349" s="4" t="s">
        <v>1243</v>
      </c>
      <c r="C349" s="4" t="s">
        <v>1244</v>
      </c>
      <c r="D349" s="3"/>
      <c r="I349" s="7" t="s">
        <v>681</v>
      </c>
      <c r="J349" s="3" t="s">
        <v>682</v>
      </c>
    </row>
    <row r="350" spans="2:10" x14ac:dyDescent="0.25">
      <c r="B350" t="s">
        <v>343</v>
      </c>
      <c r="C350" t="s">
        <v>344</v>
      </c>
      <c r="D350" s="3"/>
      <c r="I350" s="7" t="s">
        <v>683</v>
      </c>
      <c r="J350" s="3" t="s">
        <v>664</v>
      </c>
    </row>
    <row r="351" spans="2:10" x14ac:dyDescent="0.25">
      <c r="B351" t="s">
        <v>345</v>
      </c>
      <c r="C351" t="s">
        <v>346</v>
      </c>
      <c r="D351" s="3"/>
      <c r="I351" s="7" t="s">
        <v>684</v>
      </c>
      <c r="J351" s="3" t="s">
        <v>685</v>
      </c>
    </row>
    <row r="352" spans="2:10" x14ac:dyDescent="0.25">
      <c r="B352" s="2" t="s">
        <v>347</v>
      </c>
      <c r="C352" s="2" t="s">
        <v>348</v>
      </c>
      <c r="D352" s="3"/>
      <c r="I352" s="5" t="s">
        <v>686</v>
      </c>
      <c r="J352" s="7" t="s">
        <v>687</v>
      </c>
    </row>
    <row r="353" spans="2:10" x14ac:dyDescent="0.25">
      <c r="B353" s="2" t="s">
        <v>349</v>
      </c>
      <c r="C353" s="2" t="s">
        <v>350</v>
      </c>
      <c r="D353" s="3"/>
      <c r="I353" s="7" t="s">
        <v>688</v>
      </c>
      <c r="J353" s="3" t="s">
        <v>689</v>
      </c>
    </row>
    <row r="354" spans="2:10" x14ac:dyDescent="0.25">
      <c r="B354" t="s">
        <v>351</v>
      </c>
      <c r="C354" t="s">
        <v>352</v>
      </c>
      <c r="D354" s="3"/>
      <c r="I354" s="7" t="s">
        <v>690</v>
      </c>
      <c r="J354" s="3" t="s">
        <v>691</v>
      </c>
    </row>
    <row r="355" spans="2:10" x14ac:dyDescent="0.25">
      <c r="B355" t="s">
        <v>353</v>
      </c>
      <c r="C355" t="s">
        <v>354</v>
      </c>
      <c r="D355" s="3"/>
      <c r="I355" s="7" t="s">
        <v>692</v>
      </c>
      <c r="J355" s="3" t="s">
        <v>693</v>
      </c>
    </row>
    <row r="356" spans="2:10" x14ac:dyDescent="0.25">
      <c r="B356" s="2" t="s">
        <v>355</v>
      </c>
      <c r="C356" s="2" t="s">
        <v>356</v>
      </c>
      <c r="D356" s="3"/>
      <c r="I356" s="3" t="s">
        <v>694</v>
      </c>
      <c r="J356" t="s">
        <v>695</v>
      </c>
    </row>
    <row r="357" spans="2:10" x14ac:dyDescent="0.25">
      <c r="B357" s="4" t="s">
        <v>1245</v>
      </c>
      <c r="C357" s="4" t="s">
        <v>1246</v>
      </c>
      <c r="D357" s="3"/>
      <c r="I357" s="7" t="s">
        <v>696</v>
      </c>
      <c r="J357" s="3" t="s">
        <v>697</v>
      </c>
    </row>
    <row r="358" spans="2:10" x14ac:dyDescent="0.25">
      <c r="B358" s="4" t="s">
        <v>1247</v>
      </c>
      <c r="C358" s="4" t="s">
        <v>1248</v>
      </c>
      <c r="D358" s="3"/>
      <c r="I358" s="5" t="s">
        <v>698</v>
      </c>
      <c r="J358" s="7" t="s">
        <v>699</v>
      </c>
    </row>
    <row r="359" spans="2:10" x14ac:dyDescent="0.25">
      <c r="B359" s="4" t="s">
        <v>1249</v>
      </c>
      <c r="C359" s="4" t="s">
        <v>314</v>
      </c>
      <c r="D359" s="3"/>
      <c r="I359" s="7" t="s">
        <v>700</v>
      </c>
      <c r="J359" s="3" t="s">
        <v>701</v>
      </c>
    </row>
    <row r="360" spans="2:10" x14ac:dyDescent="0.25">
      <c r="B360" s="2" t="s">
        <v>357</v>
      </c>
      <c r="C360" s="2" t="s">
        <v>358</v>
      </c>
      <c r="D360" s="3"/>
      <c r="I360" s="7" t="s">
        <v>702</v>
      </c>
      <c r="J360" s="3" t="s">
        <v>703</v>
      </c>
    </row>
    <row r="361" spans="2:10" x14ac:dyDescent="0.25">
      <c r="B361" s="4" t="s">
        <v>1250</v>
      </c>
      <c r="C361" s="4" t="s">
        <v>1251</v>
      </c>
      <c r="D361" s="3"/>
      <c r="I361" s="7" t="s">
        <v>704</v>
      </c>
      <c r="J361" s="3" t="s">
        <v>705</v>
      </c>
    </row>
    <row r="362" spans="2:10" x14ac:dyDescent="0.25">
      <c r="B362" s="4" t="s">
        <v>1252</v>
      </c>
      <c r="C362" s="4" t="s">
        <v>1253</v>
      </c>
      <c r="D362" s="3"/>
      <c r="I362" s="7" t="s">
        <v>706</v>
      </c>
      <c r="J362" s="3" t="s">
        <v>707</v>
      </c>
    </row>
    <row r="363" spans="2:10" x14ac:dyDescent="0.25">
      <c r="B363" s="4" t="s">
        <v>1254</v>
      </c>
      <c r="C363" s="4" t="s">
        <v>1255</v>
      </c>
      <c r="D363" s="3"/>
      <c r="I363" s="7" t="s">
        <v>708</v>
      </c>
      <c r="J363" s="3" t="s">
        <v>709</v>
      </c>
    </row>
    <row r="364" spans="2:10" x14ac:dyDescent="0.25">
      <c r="B364" s="2" t="s">
        <v>359</v>
      </c>
      <c r="C364" s="2" t="s">
        <v>360</v>
      </c>
      <c r="D364" s="3"/>
      <c r="I364" s="7" t="s">
        <v>710</v>
      </c>
      <c r="J364" s="3" t="s">
        <v>711</v>
      </c>
    </row>
    <row r="365" spans="2:10" x14ac:dyDescent="0.25">
      <c r="B365" s="4" t="s">
        <v>1256</v>
      </c>
      <c r="C365" s="4" t="s">
        <v>1257</v>
      </c>
      <c r="D365" s="3"/>
      <c r="I365" s="5" t="s">
        <v>712</v>
      </c>
      <c r="J365" s="7" t="s">
        <v>713</v>
      </c>
    </row>
    <row r="366" spans="2:10" x14ac:dyDescent="0.25">
      <c r="B366" s="4" t="s">
        <v>1258</v>
      </c>
      <c r="C366" s="4" t="s">
        <v>1259</v>
      </c>
      <c r="D366" s="3"/>
      <c r="I366" s="7" t="s">
        <v>714</v>
      </c>
      <c r="J366" s="3" t="s">
        <v>715</v>
      </c>
    </row>
    <row r="367" spans="2:10" x14ac:dyDescent="0.25">
      <c r="B367" s="2" t="s">
        <v>361</v>
      </c>
      <c r="C367" s="2" t="s">
        <v>362</v>
      </c>
      <c r="D367" s="3"/>
      <c r="I367" s="7" t="s">
        <v>716</v>
      </c>
      <c r="J367" s="3" t="s">
        <v>717</v>
      </c>
    </row>
    <row r="368" spans="2:10" x14ac:dyDescent="0.25">
      <c r="B368" s="4" t="s">
        <v>1260</v>
      </c>
      <c r="C368" s="4" t="s">
        <v>1261</v>
      </c>
      <c r="D368" s="3"/>
      <c r="I368" s="7" t="s">
        <v>718</v>
      </c>
      <c r="J368" s="3" t="s">
        <v>719</v>
      </c>
    </row>
    <row r="369" spans="2:10" x14ac:dyDescent="0.25">
      <c r="B369" s="4" t="s">
        <v>1262</v>
      </c>
      <c r="C369" s="4" t="s">
        <v>1263</v>
      </c>
      <c r="D369" s="3"/>
      <c r="I369" s="7" t="s">
        <v>720</v>
      </c>
      <c r="J369" s="3" t="s">
        <v>721</v>
      </c>
    </row>
    <row r="370" spans="2:10" x14ac:dyDescent="0.25">
      <c r="B370" s="2" t="s">
        <v>363</v>
      </c>
      <c r="C370" s="2" t="s">
        <v>364</v>
      </c>
      <c r="D370" s="3"/>
      <c r="I370" s="7" t="s">
        <v>722</v>
      </c>
      <c r="J370" s="3" t="s">
        <v>723</v>
      </c>
    </row>
    <row r="371" spans="2:10" x14ac:dyDescent="0.25">
      <c r="B371" s="4" t="s">
        <v>1264</v>
      </c>
      <c r="C371" s="4" t="s">
        <v>1265</v>
      </c>
      <c r="D371" s="3"/>
      <c r="I371" s="7" t="s">
        <v>724</v>
      </c>
      <c r="J371" s="3" t="s">
        <v>725</v>
      </c>
    </row>
    <row r="372" spans="2:10" x14ac:dyDescent="0.25">
      <c r="B372" s="4" t="s">
        <v>1266</v>
      </c>
      <c r="C372" s="4" t="s">
        <v>1267</v>
      </c>
      <c r="D372" s="3"/>
      <c r="I372" s="5" t="s">
        <v>726</v>
      </c>
      <c r="J372" s="7" t="s">
        <v>727</v>
      </c>
    </row>
    <row r="373" spans="2:10" x14ac:dyDescent="0.25">
      <c r="B373" s="2" t="s">
        <v>365</v>
      </c>
      <c r="C373" s="2" t="s">
        <v>366</v>
      </c>
      <c r="D373" s="3"/>
      <c r="I373" s="7" t="s">
        <v>728</v>
      </c>
      <c r="J373" s="3" t="s">
        <v>729</v>
      </c>
    </row>
    <row r="374" spans="2:10" x14ac:dyDescent="0.25">
      <c r="B374" s="4" t="s">
        <v>1268</v>
      </c>
      <c r="C374" s="4" t="s">
        <v>1269</v>
      </c>
      <c r="D374" s="3"/>
      <c r="I374" s="7" t="s">
        <v>730</v>
      </c>
      <c r="J374" s="3" t="s">
        <v>731</v>
      </c>
    </row>
    <row r="375" spans="2:10" x14ac:dyDescent="0.25">
      <c r="B375" s="4" t="s">
        <v>1270</v>
      </c>
      <c r="C375" s="4" t="s">
        <v>1271</v>
      </c>
      <c r="D375" s="3"/>
      <c r="I375" s="7" t="s">
        <v>732</v>
      </c>
      <c r="J375" s="3" t="s">
        <v>733</v>
      </c>
    </row>
    <row r="376" spans="2:10" x14ac:dyDescent="0.25">
      <c r="B376" t="s">
        <v>1984</v>
      </c>
      <c r="C376" t="s">
        <v>367</v>
      </c>
      <c r="D376" s="3"/>
      <c r="I376" s="7" t="s">
        <v>734</v>
      </c>
      <c r="J376" s="3" t="s">
        <v>735</v>
      </c>
    </row>
    <row r="377" spans="2:10" x14ac:dyDescent="0.25">
      <c r="B377" t="s">
        <v>368</v>
      </c>
      <c r="C377" t="s">
        <v>369</v>
      </c>
      <c r="D377" s="3"/>
      <c r="I377" s="7" t="s">
        <v>736</v>
      </c>
      <c r="J377" s="3" t="s">
        <v>737</v>
      </c>
    </row>
    <row r="378" spans="2:10" x14ac:dyDescent="0.25">
      <c r="B378" s="2" t="s">
        <v>370</v>
      </c>
      <c r="C378" s="2" t="s">
        <v>371</v>
      </c>
      <c r="D378" s="3"/>
      <c r="I378" s="7" t="s">
        <v>738</v>
      </c>
      <c r="J378" s="3" t="s">
        <v>739</v>
      </c>
    </row>
    <row r="379" spans="2:10" x14ac:dyDescent="0.25">
      <c r="B379" s="2" t="s">
        <v>372</v>
      </c>
      <c r="C379" s="2" t="s">
        <v>373</v>
      </c>
      <c r="D379" s="3"/>
      <c r="I379" s="5" t="s">
        <v>740</v>
      </c>
      <c r="J379" s="7" t="s">
        <v>741</v>
      </c>
    </row>
    <row r="380" spans="2:10" x14ac:dyDescent="0.25">
      <c r="B380" s="4" t="s">
        <v>1272</v>
      </c>
      <c r="C380" s="4" t="s">
        <v>1273</v>
      </c>
      <c r="D380" s="3"/>
      <c r="I380" s="7" t="s">
        <v>742</v>
      </c>
      <c r="J380" s="3" t="s">
        <v>743</v>
      </c>
    </row>
    <row r="381" spans="2:10" x14ac:dyDescent="0.25">
      <c r="B381" s="4" t="s">
        <v>1274</v>
      </c>
      <c r="C381" s="4" t="s">
        <v>1275</v>
      </c>
      <c r="D381" s="3"/>
      <c r="I381" s="7" t="s">
        <v>744</v>
      </c>
      <c r="J381" s="3" t="s">
        <v>745</v>
      </c>
    </row>
    <row r="382" spans="2:10" x14ac:dyDescent="0.25">
      <c r="B382" s="2" t="s">
        <v>374</v>
      </c>
      <c r="C382" s="2" t="s">
        <v>375</v>
      </c>
      <c r="D382" s="3"/>
      <c r="I382" s="7" t="s">
        <v>746</v>
      </c>
      <c r="J382" s="3" t="s">
        <v>747</v>
      </c>
    </row>
    <row r="383" spans="2:10" x14ac:dyDescent="0.25">
      <c r="B383" s="2" t="s">
        <v>376</v>
      </c>
      <c r="C383" s="2" t="s">
        <v>377</v>
      </c>
      <c r="D383" s="3"/>
      <c r="I383" s="7" t="s">
        <v>748</v>
      </c>
      <c r="J383" s="3" t="s">
        <v>749</v>
      </c>
    </row>
    <row r="384" spans="2:10" x14ac:dyDescent="0.25">
      <c r="B384" s="4" t="s">
        <v>1276</v>
      </c>
      <c r="C384" s="4" t="s">
        <v>1277</v>
      </c>
      <c r="D384" s="3"/>
      <c r="I384" s="7" t="s">
        <v>750</v>
      </c>
      <c r="J384" s="3" t="s">
        <v>751</v>
      </c>
    </row>
    <row r="385" spans="2:10" x14ac:dyDescent="0.25">
      <c r="B385" s="4" t="s">
        <v>1278</v>
      </c>
      <c r="C385" s="4" t="s">
        <v>1279</v>
      </c>
      <c r="D385" s="3"/>
      <c r="I385" s="5" t="s">
        <v>752</v>
      </c>
      <c r="J385" s="7" t="s">
        <v>753</v>
      </c>
    </row>
    <row r="386" spans="2:10" x14ac:dyDescent="0.25">
      <c r="B386" s="2" t="s">
        <v>378</v>
      </c>
      <c r="C386" s="2" t="s">
        <v>379</v>
      </c>
      <c r="D386" s="3"/>
      <c r="I386" s="7" t="s">
        <v>754</v>
      </c>
      <c r="J386" s="3" t="s">
        <v>755</v>
      </c>
    </row>
    <row r="387" spans="2:10" x14ac:dyDescent="0.25">
      <c r="B387" s="2" t="s">
        <v>380</v>
      </c>
      <c r="C387" s="2" t="s">
        <v>381</v>
      </c>
      <c r="D387" s="3"/>
      <c r="I387" s="3" t="s">
        <v>756</v>
      </c>
      <c r="J387" t="s">
        <v>757</v>
      </c>
    </row>
    <row r="388" spans="2:10" x14ac:dyDescent="0.25">
      <c r="B388" s="4" t="s">
        <v>1280</v>
      </c>
      <c r="C388" s="4" t="s">
        <v>373</v>
      </c>
      <c r="D388" s="3"/>
      <c r="I388" s="3" t="s">
        <v>758</v>
      </c>
      <c r="J388" t="s">
        <v>759</v>
      </c>
    </row>
    <row r="389" spans="2:10" x14ac:dyDescent="0.25">
      <c r="B389" s="4" t="s">
        <v>1281</v>
      </c>
      <c r="C389" s="4" t="s">
        <v>1282</v>
      </c>
      <c r="D389" s="3"/>
      <c r="I389" s="3" t="s">
        <v>760</v>
      </c>
      <c r="J389" t="s">
        <v>761</v>
      </c>
    </row>
    <row r="390" spans="2:10" x14ac:dyDescent="0.25">
      <c r="B390" s="4" t="s">
        <v>1283</v>
      </c>
      <c r="C390" s="4" t="s">
        <v>1284</v>
      </c>
      <c r="D390" s="3"/>
      <c r="I390" s="3" t="s">
        <v>762</v>
      </c>
      <c r="J390" t="s">
        <v>763</v>
      </c>
    </row>
    <row r="391" spans="2:10" x14ac:dyDescent="0.25">
      <c r="B391" s="2" t="s">
        <v>382</v>
      </c>
      <c r="C391" s="2" t="s">
        <v>383</v>
      </c>
      <c r="D391" s="3"/>
      <c r="I391" s="3" t="s">
        <v>764</v>
      </c>
      <c r="J391" t="s">
        <v>765</v>
      </c>
    </row>
    <row r="392" spans="2:10" x14ac:dyDescent="0.25">
      <c r="B392" s="4" t="s">
        <v>384</v>
      </c>
      <c r="C392" s="4" t="s">
        <v>385</v>
      </c>
      <c r="D392" s="3"/>
      <c r="I392" s="7" t="s">
        <v>766</v>
      </c>
      <c r="J392" s="3" t="s">
        <v>767</v>
      </c>
    </row>
    <row r="393" spans="2:10" x14ac:dyDescent="0.25">
      <c r="B393" s="4" t="s">
        <v>386</v>
      </c>
      <c r="C393" s="4" t="s">
        <v>387</v>
      </c>
      <c r="D393" s="3"/>
      <c r="I393" s="3" t="s">
        <v>768</v>
      </c>
      <c r="J393" t="s">
        <v>769</v>
      </c>
    </row>
    <row r="394" spans="2:10" x14ac:dyDescent="0.25">
      <c r="B394" s="4" t="s">
        <v>388</v>
      </c>
      <c r="C394" s="4" t="s">
        <v>389</v>
      </c>
      <c r="D394" s="3"/>
      <c r="I394" s="3" t="s">
        <v>770</v>
      </c>
      <c r="J394" t="s">
        <v>771</v>
      </c>
    </row>
    <row r="395" spans="2:10" x14ac:dyDescent="0.25">
      <c r="B395" s="3" t="s">
        <v>1285</v>
      </c>
      <c r="C395" s="3" t="s">
        <v>1286</v>
      </c>
      <c r="D395" s="3"/>
      <c r="I395" s="3" t="s">
        <v>772</v>
      </c>
      <c r="J395" t="s">
        <v>773</v>
      </c>
    </row>
    <row r="396" spans="2:10" x14ac:dyDescent="0.25">
      <c r="B396" s="3" t="s">
        <v>1287</v>
      </c>
      <c r="C396" s="3" t="s">
        <v>1282</v>
      </c>
      <c r="D396" s="3"/>
      <c r="I396" s="3" t="s">
        <v>774</v>
      </c>
      <c r="J396" t="s">
        <v>775</v>
      </c>
    </row>
    <row r="397" spans="2:10" x14ac:dyDescent="0.25">
      <c r="B397" s="4" t="s">
        <v>390</v>
      </c>
      <c r="C397" s="4" t="s">
        <v>391</v>
      </c>
      <c r="D397" s="3"/>
      <c r="I397" s="7" t="s">
        <v>776</v>
      </c>
      <c r="J397" s="3" t="s">
        <v>777</v>
      </c>
    </row>
    <row r="398" spans="2:10" x14ac:dyDescent="0.25">
      <c r="B398" t="s">
        <v>392</v>
      </c>
      <c r="C398" t="s">
        <v>393</v>
      </c>
      <c r="D398" s="3"/>
      <c r="I398" s="3" t="s">
        <v>778</v>
      </c>
      <c r="J398" t="s">
        <v>779</v>
      </c>
    </row>
    <row r="399" spans="2:10" x14ac:dyDescent="0.25">
      <c r="B399" s="2" t="s">
        <v>394</v>
      </c>
      <c r="C399" s="2" t="s">
        <v>395</v>
      </c>
      <c r="D399" s="3"/>
      <c r="I399" s="3" t="s">
        <v>780</v>
      </c>
      <c r="J399" t="s">
        <v>781</v>
      </c>
    </row>
    <row r="400" spans="2:10" x14ac:dyDescent="0.25">
      <c r="B400" s="2" t="s">
        <v>396</v>
      </c>
      <c r="C400" s="2" t="s">
        <v>397</v>
      </c>
      <c r="D400" s="3"/>
      <c r="I400" s="3" t="s">
        <v>782</v>
      </c>
      <c r="J400" t="s">
        <v>783</v>
      </c>
    </row>
    <row r="401" spans="2:10" x14ac:dyDescent="0.25">
      <c r="B401" s="4" t="s">
        <v>1288</v>
      </c>
      <c r="C401" s="4" t="s">
        <v>1289</v>
      </c>
      <c r="D401" s="3"/>
      <c r="I401" s="3" t="s">
        <v>784</v>
      </c>
      <c r="J401" t="s">
        <v>785</v>
      </c>
    </row>
    <row r="402" spans="2:10" x14ac:dyDescent="0.25">
      <c r="B402" s="4" t="s">
        <v>1290</v>
      </c>
      <c r="C402" s="4" t="s">
        <v>1291</v>
      </c>
      <c r="D402" s="3"/>
      <c r="I402" s="3" t="s">
        <v>786</v>
      </c>
      <c r="J402" t="s">
        <v>787</v>
      </c>
    </row>
    <row r="403" spans="2:10" x14ac:dyDescent="0.25">
      <c r="B403" s="2" t="s">
        <v>398</v>
      </c>
      <c r="C403" s="2" t="s">
        <v>399</v>
      </c>
      <c r="D403" s="3"/>
      <c r="I403" s="3" t="s">
        <v>788</v>
      </c>
      <c r="J403" t="s">
        <v>789</v>
      </c>
    </row>
    <row r="404" spans="2:10" x14ac:dyDescent="0.25">
      <c r="B404" s="2" t="s">
        <v>400</v>
      </c>
      <c r="C404" s="2" t="s">
        <v>401</v>
      </c>
      <c r="D404" s="3"/>
      <c r="I404" s="5" t="s">
        <v>790</v>
      </c>
      <c r="J404" s="7" t="s">
        <v>791</v>
      </c>
    </row>
    <row r="405" spans="2:10" x14ac:dyDescent="0.25">
      <c r="B405" s="2" t="s">
        <v>402</v>
      </c>
      <c r="C405" s="2" t="s">
        <v>403</v>
      </c>
      <c r="D405" s="3"/>
      <c r="I405" s="7" t="s">
        <v>792</v>
      </c>
      <c r="J405" s="3" t="s">
        <v>92</v>
      </c>
    </row>
    <row r="406" spans="2:10" x14ac:dyDescent="0.25">
      <c r="B406" s="4" t="s">
        <v>1292</v>
      </c>
      <c r="C406" s="4" t="s">
        <v>1293</v>
      </c>
      <c r="D406" s="3"/>
      <c r="I406" s="7" t="s">
        <v>793</v>
      </c>
      <c r="J406" s="3" t="s">
        <v>794</v>
      </c>
    </row>
    <row r="407" spans="2:10" x14ac:dyDescent="0.25">
      <c r="B407" s="4" t="s">
        <v>1294</v>
      </c>
      <c r="C407" s="4" t="s">
        <v>1295</v>
      </c>
      <c r="D407" s="3"/>
      <c r="I407" s="7" t="s">
        <v>795</v>
      </c>
      <c r="J407" s="3" t="s">
        <v>796</v>
      </c>
    </row>
    <row r="408" spans="2:10" x14ac:dyDescent="0.25">
      <c r="B408" s="2" t="s">
        <v>404</v>
      </c>
      <c r="C408" s="2" t="s">
        <v>405</v>
      </c>
      <c r="D408" s="3"/>
      <c r="I408" s="7" t="s">
        <v>797</v>
      </c>
      <c r="J408" s="3" t="s">
        <v>798</v>
      </c>
    </row>
    <row r="409" spans="2:10" x14ac:dyDescent="0.25">
      <c r="B409" s="4" t="s">
        <v>406</v>
      </c>
      <c r="C409" s="4" t="s">
        <v>407</v>
      </c>
      <c r="D409" s="3"/>
      <c r="I409" s="3" t="s">
        <v>799</v>
      </c>
      <c r="J409" t="s">
        <v>800</v>
      </c>
    </row>
    <row r="410" spans="2:10" x14ac:dyDescent="0.25">
      <c r="B410" s="4" t="s">
        <v>408</v>
      </c>
      <c r="C410" s="4" t="s">
        <v>409</v>
      </c>
      <c r="D410" s="3"/>
      <c r="I410" s="3" t="s">
        <v>801</v>
      </c>
      <c r="J410" t="s">
        <v>802</v>
      </c>
    </row>
    <row r="411" spans="2:10" x14ac:dyDescent="0.25">
      <c r="B411" s="4" t="s">
        <v>410</v>
      </c>
      <c r="C411" s="4" t="s">
        <v>411</v>
      </c>
      <c r="D411" s="3"/>
      <c r="I411" s="7" t="s">
        <v>803</v>
      </c>
      <c r="J411" s="3" t="s">
        <v>804</v>
      </c>
    </row>
    <row r="412" spans="2:10" x14ac:dyDescent="0.25">
      <c r="B412" s="4" t="s">
        <v>412</v>
      </c>
      <c r="C412" s="4" t="s">
        <v>413</v>
      </c>
      <c r="D412" s="3"/>
      <c r="I412" s="5" t="s">
        <v>1987</v>
      </c>
      <c r="J412" s="7" t="s">
        <v>805</v>
      </c>
    </row>
    <row r="413" spans="2:10" x14ac:dyDescent="0.25">
      <c r="B413" t="s">
        <v>414</v>
      </c>
      <c r="C413" t="s">
        <v>415</v>
      </c>
      <c r="D413" s="3"/>
      <c r="I413" s="5" t="s">
        <v>806</v>
      </c>
      <c r="J413" s="7" t="s">
        <v>807</v>
      </c>
    </row>
    <row r="414" spans="2:10" x14ac:dyDescent="0.25">
      <c r="B414" s="2" t="s">
        <v>416</v>
      </c>
      <c r="C414" s="2" t="s">
        <v>417</v>
      </c>
      <c r="D414" s="3"/>
      <c r="I414" s="7" t="s">
        <v>808</v>
      </c>
      <c r="J414" s="3" t="s">
        <v>809</v>
      </c>
    </row>
    <row r="415" spans="2:10" x14ac:dyDescent="0.25">
      <c r="B415" s="2" t="s">
        <v>418</v>
      </c>
      <c r="C415" s="2" t="s">
        <v>419</v>
      </c>
      <c r="D415" s="3"/>
      <c r="I415" s="7" t="s">
        <v>810</v>
      </c>
      <c r="J415" s="3" t="s">
        <v>811</v>
      </c>
    </row>
    <row r="416" spans="2:10" x14ac:dyDescent="0.25">
      <c r="B416" s="2" t="s">
        <v>420</v>
      </c>
      <c r="C416" s="2" t="s">
        <v>92</v>
      </c>
      <c r="D416" s="3"/>
      <c r="I416" s="7" t="s">
        <v>812</v>
      </c>
      <c r="J416" s="3" t="s">
        <v>813</v>
      </c>
    </row>
    <row r="417" spans="2:10" x14ac:dyDescent="0.25">
      <c r="B417" s="4" t="s">
        <v>1296</v>
      </c>
      <c r="C417" s="4" t="s">
        <v>1297</v>
      </c>
      <c r="D417" s="3"/>
      <c r="I417" s="7" t="s">
        <v>814</v>
      </c>
      <c r="J417" s="3" t="s">
        <v>815</v>
      </c>
    </row>
    <row r="418" spans="2:10" x14ac:dyDescent="0.25">
      <c r="B418" s="4" t="s">
        <v>1298</v>
      </c>
      <c r="C418" s="4" t="s">
        <v>1299</v>
      </c>
      <c r="D418" s="3"/>
      <c r="I418" s="7" t="s">
        <v>816</v>
      </c>
      <c r="J418" s="3" t="s">
        <v>817</v>
      </c>
    </row>
    <row r="419" spans="2:10" x14ac:dyDescent="0.25">
      <c r="B419" s="2" t="s">
        <v>421</v>
      </c>
      <c r="C419" s="2" t="s">
        <v>422</v>
      </c>
      <c r="I419" s="7" t="s">
        <v>818</v>
      </c>
      <c r="J419" s="3" t="s">
        <v>819</v>
      </c>
    </row>
    <row r="420" spans="2:10" x14ac:dyDescent="0.25">
      <c r="B420" s="2" t="s">
        <v>423</v>
      </c>
      <c r="C420" s="2" t="s">
        <v>424</v>
      </c>
      <c r="I420" s="7" t="s">
        <v>820</v>
      </c>
      <c r="J420" s="3" t="s">
        <v>821</v>
      </c>
    </row>
    <row r="421" spans="2:10" x14ac:dyDescent="0.25">
      <c r="B421" s="2" t="s">
        <v>425</v>
      </c>
      <c r="C421" s="2" t="s">
        <v>426</v>
      </c>
      <c r="I421" s="7" t="s">
        <v>822</v>
      </c>
      <c r="J421" s="3" t="s">
        <v>823</v>
      </c>
    </row>
    <row r="422" spans="2:10" x14ac:dyDescent="0.25">
      <c r="B422" s="2" t="s">
        <v>427</v>
      </c>
      <c r="C422" s="2" t="s">
        <v>428</v>
      </c>
      <c r="I422" s="7" t="s">
        <v>824</v>
      </c>
      <c r="J422" s="3" t="s">
        <v>825</v>
      </c>
    </row>
    <row r="423" spans="2:10" x14ac:dyDescent="0.25">
      <c r="B423" s="4" t="s">
        <v>1300</v>
      </c>
      <c r="C423" s="4" t="s">
        <v>1301</v>
      </c>
      <c r="I423" s="5" t="s">
        <v>826</v>
      </c>
      <c r="J423" s="7" t="s">
        <v>827</v>
      </c>
    </row>
    <row r="424" spans="2:10" x14ac:dyDescent="0.25">
      <c r="B424" s="4" t="s">
        <v>1302</v>
      </c>
      <c r="C424" s="4" t="s">
        <v>1303</v>
      </c>
      <c r="I424" s="7" t="s">
        <v>828</v>
      </c>
      <c r="J424" s="3" t="s">
        <v>829</v>
      </c>
    </row>
    <row r="425" spans="2:10" x14ac:dyDescent="0.25">
      <c r="B425" s="4" t="s">
        <v>1304</v>
      </c>
      <c r="C425" s="4" t="s">
        <v>1305</v>
      </c>
      <c r="I425" s="3" t="s">
        <v>830</v>
      </c>
      <c r="J425" t="s">
        <v>831</v>
      </c>
    </row>
    <row r="426" spans="2:10" x14ac:dyDescent="0.25">
      <c r="B426" s="4" t="s">
        <v>1306</v>
      </c>
      <c r="C426" s="4" t="s">
        <v>1307</v>
      </c>
      <c r="I426" s="3" t="s">
        <v>832</v>
      </c>
      <c r="J426" t="s">
        <v>833</v>
      </c>
    </row>
    <row r="427" spans="2:10" x14ac:dyDescent="0.25">
      <c r="B427" t="s">
        <v>429</v>
      </c>
      <c r="C427" t="s">
        <v>430</v>
      </c>
      <c r="I427" s="3" t="s">
        <v>834</v>
      </c>
      <c r="J427" t="s">
        <v>835</v>
      </c>
    </row>
    <row r="428" spans="2:10" x14ac:dyDescent="0.25">
      <c r="B428" s="2" t="s">
        <v>431</v>
      </c>
      <c r="C428" s="2" t="s">
        <v>432</v>
      </c>
      <c r="I428" s="5" t="s">
        <v>836</v>
      </c>
      <c r="J428" s="7" t="s">
        <v>837</v>
      </c>
    </row>
    <row r="429" spans="2:10" x14ac:dyDescent="0.25">
      <c r="B429" s="2" t="s">
        <v>433</v>
      </c>
      <c r="C429" s="2" t="s">
        <v>434</v>
      </c>
      <c r="I429" s="7" t="s">
        <v>838</v>
      </c>
      <c r="J429" s="3" t="s">
        <v>119</v>
      </c>
    </row>
    <row r="430" spans="2:10" x14ac:dyDescent="0.25">
      <c r="B430" s="2" t="s">
        <v>435</v>
      </c>
      <c r="C430" s="2" t="s">
        <v>436</v>
      </c>
      <c r="I430" s="7" t="s">
        <v>839</v>
      </c>
      <c r="J430" s="3" t="s">
        <v>135</v>
      </c>
    </row>
    <row r="431" spans="2:10" x14ac:dyDescent="0.25">
      <c r="B431" s="4" t="s">
        <v>1308</v>
      </c>
      <c r="C431" s="4" t="s">
        <v>1309</v>
      </c>
      <c r="I431" s="5" t="s">
        <v>840</v>
      </c>
      <c r="J431" s="7" t="s">
        <v>841</v>
      </c>
    </row>
    <row r="432" spans="2:10" x14ac:dyDescent="0.25">
      <c r="B432" s="4" t="s">
        <v>1310</v>
      </c>
      <c r="C432" s="4" t="s">
        <v>1311</v>
      </c>
      <c r="I432" s="5" t="s">
        <v>842</v>
      </c>
      <c r="J432" s="7" t="s">
        <v>843</v>
      </c>
    </row>
    <row r="433" spans="2:10" x14ac:dyDescent="0.25">
      <c r="B433" s="4" t="s">
        <v>1312</v>
      </c>
      <c r="C433" s="4" t="s">
        <v>1307</v>
      </c>
      <c r="I433" s="7" t="s">
        <v>844</v>
      </c>
      <c r="J433" s="3" t="s">
        <v>715</v>
      </c>
    </row>
    <row r="434" spans="2:10" x14ac:dyDescent="0.25">
      <c r="B434" t="s">
        <v>437</v>
      </c>
      <c r="C434" t="s">
        <v>438</v>
      </c>
      <c r="I434" s="7" t="s">
        <v>845</v>
      </c>
      <c r="J434" s="3" t="s">
        <v>846</v>
      </c>
    </row>
    <row r="435" spans="2:10" x14ac:dyDescent="0.25">
      <c r="B435" s="2" t="s">
        <v>439</v>
      </c>
      <c r="C435" s="2" t="s">
        <v>440</v>
      </c>
      <c r="I435" s="7" t="s">
        <v>847</v>
      </c>
      <c r="J435" s="3" t="s">
        <v>848</v>
      </c>
    </row>
    <row r="436" spans="2:10" x14ac:dyDescent="0.25">
      <c r="B436" s="4" t="s">
        <v>1313</v>
      </c>
      <c r="C436" s="4" t="s">
        <v>42</v>
      </c>
      <c r="I436" s="7" t="s">
        <v>849</v>
      </c>
      <c r="J436" s="3" t="s">
        <v>850</v>
      </c>
    </row>
    <row r="437" spans="2:10" x14ac:dyDescent="0.25">
      <c r="B437" s="4" t="s">
        <v>1314</v>
      </c>
      <c r="C437" s="4" t="s">
        <v>841</v>
      </c>
      <c r="I437" s="7" t="s">
        <v>851</v>
      </c>
      <c r="J437" s="3" t="s">
        <v>852</v>
      </c>
    </row>
    <row r="438" spans="2:10" x14ac:dyDescent="0.25">
      <c r="B438" s="4" t="s">
        <v>1315</v>
      </c>
      <c r="C438" s="4" t="s">
        <v>1316</v>
      </c>
      <c r="I438" s="7" t="s">
        <v>853</v>
      </c>
      <c r="J438" s="3" t="s">
        <v>854</v>
      </c>
    </row>
    <row r="439" spans="2:10" x14ac:dyDescent="0.25">
      <c r="B439" s="4" t="s">
        <v>1317</v>
      </c>
      <c r="C439" s="4" t="s">
        <v>1318</v>
      </c>
      <c r="I439" s="7" t="s">
        <v>855</v>
      </c>
      <c r="J439" s="3" t="s">
        <v>856</v>
      </c>
    </row>
    <row r="440" spans="2:10" x14ac:dyDescent="0.25">
      <c r="B440" s="2" t="s">
        <v>441</v>
      </c>
      <c r="C440" s="2" t="s">
        <v>442</v>
      </c>
      <c r="I440" s="5" t="s">
        <v>857</v>
      </c>
      <c r="J440" s="7" t="s">
        <v>858</v>
      </c>
    </row>
    <row r="441" spans="2:10" x14ac:dyDescent="0.25">
      <c r="B441" s="4" t="s">
        <v>1319</v>
      </c>
      <c r="C441" s="4" t="s">
        <v>1320</v>
      </c>
      <c r="I441" s="7" t="s">
        <v>859</v>
      </c>
      <c r="J441" s="3" t="s">
        <v>860</v>
      </c>
    </row>
    <row r="442" spans="2:10" x14ac:dyDescent="0.25">
      <c r="B442" s="4" t="s">
        <v>1321</v>
      </c>
      <c r="C442" s="4" t="s">
        <v>1322</v>
      </c>
      <c r="I442" s="7" t="s">
        <v>861</v>
      </c>
      <c r="J442" s="3" t="s">
        <v>862</v>
      </c>
    </row>
    <row r="443" spans="2:10" x14ac:dyDescent="0.25">
      <c r="B443" s="4" t="s">
        <v>1323</v>
      </c>
      <c r="C443" s="4" t="s">
        <v>1324</v>
      </c>
      <c r="I443" s="7" t="s">
        <v>863</v>
      </c>
      <c r="J443" s="3" t="s">
        <v>864</v>
      </c>
    </row>
    <row r="444" spans="2:10" x14ac:dyDescent="0.25">
      <c r="B444" s="4" t="s">
        <v>1325</v>
      </c>
      <c r="C444" s="4" t="s">
        <v>1326</v>
      </c>
      <c r="I444" s="7" t="s">
        <v>865</v>
      </c>
      <c r="J444" s="3" t="s">
        <v>866</v>
      </c>
    </row>
    <row r="445" spans="2:10" x14ac:dyDescent="0.25">
      <c r="B445" s="4" t="s">
        <v>1327</v>
      </c>
      <c r="C445" s="4" t="s">
        <v>1328</v>
      </c>
      <c r="I445" s="7" t="s">
        <v>867</v>
      </c>
      <c r="J445" s="3" t="s">
        <v>868</v>
      </c>
    </row>
    <row r="446" spans="2:10" x14ac:dyDescent="0.25">
      <c r="B446" s="2" t="s">
        <v>443</v>
      </c>
      <c r="C446" s="2" t="s">
        <v>444</v>
      </c>
      <c r="I446" s="7" t="s">
        <v>869</v>
      </c>
      <c r="J446" s="3" t="s">
        <v>870</v>
      </c>
    </row>
    <row r="447" spans="2:10" x14ac:dyDescent="0.25">
      <c r="B447" s="4" t="s">
        <v>445</v>
      </c>
      <c r="C447" s="4" t="s">
        <v>446</v>
      </c>
      <c r="I447" s="7" t="s">
        <v>871</v>
      </c>
      <c r="J447" s="3" t="s">
        <v>872</v>
      </c>
    </row>
    <row r="448" spans="2:10" x14ac:dyDescent="0.25">
      <c r="B448" s="4" t="s">
        <v>447</v>
      </c>
      <c r="C448" s="4" t="s">
        <v>448</v>
      </c>
      <c r="I448" s="7" t="s">
        <v>873</v>
      </c>
      <c r="J448" s="3" t="s">
        <v>874</v>
      </c>
    </row>
    <row r="449" spans="2:10" x14ac:dyDescent="0.25">
      <c r="B449" s="2" t="s">
        <v>449</v>
      </c>
      <c r="C449" s="2" t="s">
        <v>450</v>
      </c>
      <c r="I449" s="5" t="s">
        <v>875</v>
      </c>
      <c r="J449" s="7" t="s">
        <v>876</v>
      </c>
    </row>
    <row r="450" spans="2:10" x14ac:dyDescent="0.25">
      <c r="B450" s="2" t="s">
        <v>451</v>
      </c>
      <c r="C450" s="2" t="s">
        <v>452</v>
      </c>
      <c r="I450" s="7" t="s">
        <v>877</v>
      </c>
      <c r="J450" s="3" t="s">
        <v>878</v>
      </c>
    </row>
    <row r="451" spans="2:10" x14ac:dyDescent="0.25">
      <c r="B451" s="4" t="s">
        <v>453</v>
      </c>
      <c r="C451" s="4" t="s">
        <v>454</v>
      </c>
      <c r="I451" s="7" t="s">
        <v>879</v>
      </c>
      <c r="J451" s="3" t="s">
        <v>880</v>
      </c>
    </row>
    <row r="452" spans="2:10" x14ac:dyDescent="0.25">
      <c r="B452" s="4" t="s">
        <v>455</v>
      </c>
      <c r="C452" s="4" t="s">
        <v>456</v>
      </c>
      <c r="I452" s="7" t="s">
        <v>881</v>
      </c>
      <c r="J452" s="3" t="s">
        <v>747</v>
      </c>
    </row>
    <row r="453" spans="2:10" x14ac:dyDescent="0.25">
      <c r="B453" s="3" t="s">
        <v>1329</v>
      </c>
      <c r="C453" s="3" t="s">
        <v>1330</v>
      </c>
      <c r="I453" s="7" t="s">
        <v>882</v>
      </c>
      <c r="J453" s="3" t="s">
        <v>883</v>
      </c>
    </row>
    <row r="454" spans="2:10" x14ac:dyDescent="0.25">
      <c r="B454" s="3" t="s">
        <v>1331</v>
      </c>
      <c r="C454" s="3" t="s">
        <v>1332</v>
      </c>
      <c r="I454" s="7" t="s">
        <v>884</v>
      </c>
      <c r="J454" s="3" t="s">
        <v>885</v>
      </c>
    </row>
    <row r="455" spans="2:10" x14ac:dyDescent="0.25">
      <c r="B455" s="4" t="s">
        <v>457</v>
      </c>
      <c r="C455" s="4" t="s">
        <v>458</v>
      </c>
      <c r="I455" s="7" t="s">
        <v>886</v>
      </c>
      <c r="J455" s="3" t="s">
        <v>887</v>
      </c>
    </row>
    <row r="456" spans="2:10" x14ac:dyDescent="0.25">
      <c r="B456" s="3" t="s">
        <v>1333</v>
      </c>
      <c r="C456" s="3" t="s">
        <v>1334</v>
      </c>
      <c r="I456" s="5" t="s">
        <v>888</v>
      </c>
      <c r="J456" s="7" t="s">
        <v>889</v>
      </c>
    </row>
    <row r="457" spans="2:10" x14ac:dyDescent="0.25">
      <c r="B457" s="3" t="s">
        <v>1335</v>
      </c>
      <c r="C457" s="3" t="s">
        <v>1336</v>
      </c>
      <c r="I457" s="7" t="s">
        <v>890</v>
      </c>
      <c r="J457" s="3" t="s">
        <v>891</v>
      </c>
    </row>
    <row r="458" spans="2:10" x14ac:dyDescent="0.25">
      <c r="B458" s="3" t="s">
        <v>1337</v>
      </c>
      <c r="C458" s="3" t="s">
        <v>1338</v>
      </c>
      <c r="I458" s="3" t="s">
        <v>892</v>
      </c>
      <c r="J458" t="s">
        <v>893</v>
      </c>
    </row>
    <row r="459" spans="2:10" x14ac:dyDescent="0.25">
      <c r="B459" s="3" t="s">
        <v>1339</v>
      </c>
      <c r="C459" s="3" t="s">
        <v>1340</v>
      </c>
      <c r="I459" s="3" t="s">
        <v>894</v>
      </c>
      <c r="J459" t="s">
        <v>895</v>
      </c>
    </row>
    <row r="460" spans="2:10" x14ac:dyDescent="0.25">
      <c r="B460" s="3" t="s">
        <v>1341</v>
      </c>
      <c r="C460" s="3" t="s">
        <v>1332</v>
      </c>
      <c r="I460" s="3" t="s">
        <v>896</v>
      </c>
      <c r="J460" t="s">
        <v>897</v>
      </c>
    </row>
    <row r="461" spans="2:10" x14ac:dyDescent="0.25">
      <c r="B461" s="4" t="s">
        <v>459</v>
      </c>
      <c r="C461" s="4" t="s">
        <v>460</v>
      </c>
      <c r="I461" s="3" t="s">
        <v>898</v>
      </c>
      <c r="J461" t="s">
        <v>899</v>
      </c>
    </row>
    <row r="462" spans="2:10" x14ac:dyDescent="0.25">
      <c r="B462" s="3" t="s">
        <v>1342</v>
      </c>
      <c r="C462" s="3" t="s">
        <v>1343</v>
      </c>
      <c r="I462" s="7" t="s">
        <v>900</v>
      </c>
      <c r="J462" s="3" t="s">
        <v>901</v>
      </c>
    </row>
    <row r="463" spans="2:10" x14ac:dyDescent="0.25">
      <c r="B463" s="3" t="s">
        <v>1344</v>
      </c>
      <c r="C463" s="3" t="s">
        <v>1332</v>
      </c>
      <c r="I463" s="3" t="s">
        <v>902</v>
      </c>
      <c r="J463" t="s">
        <v>903</v>
      </c>
    </row>
    <row r="464" spans="2:10" x14ac:dyDescent="0.25">
      <c r="B464" s="4" t="s">
        <v>461</v>
      </c>
      <c r="C464" s="4" t="s">
        <v>462</v>
      </c>
      <c r="I464" s="3" t="s">
        <v>904</v>
      </c>
      <c r="J464" t="s">
        <v>905</v>
      </c>
    </row>
    <row r="465" spans="2:10" x14ac:dyDescent="0.25">
      <c r="B465" s="3" t="s">
        <v>1345</v>
      </c>
      <c r="C465" s="3" t="s">
        <v>1346</v>
      </c>
      <c r="I465" s="7" t="s">
        <v>906</v>
      </c>
      <c r="J465" s="3" t="s">
        <v>907</v>
      </c>
    </row>
    <row r="466" spans="2:10" x14ac:dyDescent="0.25">
      <c r="B466" s="3" t="s">
        <v>1347</v>
      </c>
      <c r="C466" s="3" t="s">
        <v>1348</v>
      </c>
      <c r="I466" s="3" t="s">
        <v>908</v>
      </c>
      <c r="J466" t="s">
        <v>909</v>
      </c>
    </row>
    <row r="467" spans="2:10" x14ac:dyDescent="0.25">
      <c r="B467" s="3" t="s">
        <v>1349</v>
      </c>
      <c r="C467" s="3" t="s">
        <v>1350</v>
      </c>
      <c r="I467" s="3" t="s">
        <v>910</v>
      </c>
      <c r="J467" t="s">
        <v>911</v>
      </c>
    </row>
    <row r="468" spans="2:10" x14ac:dyDescent="0.25">
      <c r="B468" s="3" t="s">
        <v>1351</v>
      </c>
      <c r="C468" s="3" t="s">
        <v>1352</v>
      </c>
      <c r="I468" s="3" t="s">
        <v>912</v>
      </c>
      <c r="J468" t="s">
        <v>913</v>
      </c>
    </row>
    <row r="469" spans="2:10" x14ac:dyDescent="0.25">
      <c r="B469" s="3" t="s">
        <v>1353</v>
      </c>
      <c r="C469" s="3" t="s">
        <v>1354</v>
      </c>
      <c r="I469" s="3" t="s">
        <v>914</v>
      </c>
      <c r="J469" t="s">
        <v>915</v>
      </c>
    </row>
    <row r="470" spans="2:10" x14ac:dyDescent="0.25">
      <c r="B470" s="3" t="s">
        <v>1355</v>
      </c>
      <c r="C470" s="3" t="s">
        <v>1356</v>
      </c>
      <c r="I470" s="3" t="s">
        <v>916</v>
      </c>
      <c r="J470" t="s">
        <v>917</v>
      </c>
    </row>
    <row r="471" spans="2:10" x14ac:dyDescent="0.25">
      <c r="B471" s="2" t="s">
        <v>463</v>
      </c>
      <c r="C471" s="2" t="s">
        <v>464</v>
      </c>
      <c r="I471" s="5" t="s">
        <v>918</v>
      </c>
      <c r="J471" s="7" t="s">
        <v>919</v>
      </c>
    </row>
    <row r="472" spans="2:10" x14ac:dyDescent="0.25">
      <c r="B472" s="2" t="s">
        <v>465</v>
      </c>
      <c r="C472" s="2" t="s">
        <v>466</v>
      </c>
      <c r="I472" s="7" t="s">
        <v>920</v>
      </c>
      <c r="J472" s="3" t="s">
        <v>921</v>
      </c>
    </row>
    <row r="473" spans="2:10" x14ac:dyDescent="0.25">
      <c r="B473" s="2" t="s">
        <v>467</v>
      </c>
      <c r="C473" s="2" t="s">
        <v>468</v>
      </c>
      <c r="I473" s="7" t="s">
        <v>922</v>
      </c>
      <c r="J473" s="3" t="s">
        <v>923</v>
      </c>
    </row>
    <row r="474" spans="2:10" x14ac:dyDescent="0.25">
      <c r="B474" s="4" t="s">
        <v>1357</v>
      </c>
      <c r="C474" s="4" t="s">
        <v>1358</v>
      </c>
      <c r="I474" s="7" t="s">
        <v>924</v>
      </c>
      <c r="J474" s="3" t="s">
        <v>925</v>
      </c>
    </row>
    <row r="475" spans="2:10" x14ac:dyDescent="0.25">
      <c r="B475" s="4" t="s">
        <v>1359</v>
      </c>
      <c r="C475" s="4" t="s">
        <v>1360</v>
      </c>
      <c r="I475" s="5" t="s">
        <v>1988</v>
      </c>
      <c r="J475" s="7" t="s">
        <v>926</v>
      </c>
    </row>
    <row r="476" spans="2:10" x14ac:dyDescent="0.25">
      <c r="B476" s="4" t="s">
        <v>1361</v>
      </c>
      <c r="C476" s="4" t="s">
        <v>1362</v>
      </c>
      <c r="I476" s="5" t="s">
        <v>927</v>
      </c>
      <c r="J476" s="7" t="s">
        <v>928</v>
      </c>
    </row>
    <row r="477" spans="2:10" x14ac:dyDescent="0.25">
      <c r="B477" s="2" t="s">
        <v>469</v>
      </c>
      <c r="C477" s="2" t="s">
        <v>470</v>
      </c>
      <c r="I477" s="7" t="s">
        <v>929</v>
      </c>
      <c r="J477" s="3" t="s">
        <v>930</v>
      </c>
    </row>
    <row r="478" spans="2:10" x14ac:dyDescent="0.25">
      <c r="B478" t="s">
        <v>471</v>
      </c>
      <c r="C478" t="s">
        <v>472</v>
      </c>
      <c r="I478" s="7" t="s">
        <v>931</v>
      </c>
      <c r="J478" s="3" t="s">
        <v>932</v>
      </c>
    </row>
    <row r="479" spans="2:10" x14ac:dyDescent="0.25">
      <c r="B479" s="2" t="s">
        <v>473</v>
      </c>
      <c r="C479" s="2" t="s">
        <v>474</v>
      </c>
      <c r="I479" s="7" t="s">
        <v>933</v>
      </c>
      <c r="J479" s="3" t="s">
        <v>934</v>
      </c>
    </row>
    <row r="480" spans="2:10" x14ac:dyDescent="0.25">
      <c r="B480" s="2" t="s">
        <v>475</v>
      </c>
      <c r="C480" s="2" t="s">
        <v>476</v>
      </c>
      <c r="I480" s="5" t="s">
        <v>935</v>
      </c>
      <c r="J480" s="7" t="s">
        <v>936</v>
      </c>
    </row>
    <row r="481" spans="2:10" x14ac:dyDescent="0.25">
      <c r="B481" s="4" t="s">
        <v>1363</v>
      </c>
      <c r="C481" s="4" t="s">
        <v>1077</v>
      </c>
      <c r="I481" s="5" t="s">
        <v>937</v>
      </c>
      <c r="J481" s="7" t="s">
        <v>938</v>
      </c>
    </row>
    <row r="482" spans="2:10" x14ac:dyDescent="0.25">
      <c r="B482" s="4" t="s">
        <v>1364</v>
      </c>
      <c r="C482" s="4" t="s">
        <v>576</v>
      </c>
      <c r="I482" s="7" t="s">
        <v>939</v>
      </c>
      <c r="J482" s="3" t="s">
        <v>940</v>
      </c>
    </row>
    <row r="483" spans="2:10" x14ac:dyDescent="0.25">
      <c r="B483" s="2" t="s">
        <v>477</v>
      </c>
      <c r="C483" s="2" t="s">
        <v>478</v>
      </c>
      <c r="I483" s="7" t="s">
        <v>941</v>
      </c>
      <c r="J483" s="3" t="s">
        <v>942</v>
      </c>
    </row>
    <row r="484" spans="2:10" x14ac:dyDescent="0.25">
      <c r="B484" s="4" t="s">
        <v>1365</v>
      </c>
      <c r="C484" s="4" t="s">
        <v>1366</v>
      </c>
      <c r="I484" s="7"/>
      <c r="J484" s="3"/>
    </row>
    <row r="485" spans="2:10" x14ac:dyDescent="0.25">
      <c r="B485" s="3" t="s">
        <v>1367</v>
      </c>
      <c r="C485" s="3" t="s">
        <v>1368</v>
      </c>
      <c r="I485" s="7"/>
      <c r="J485" s="3"/>
    </row>
    <row r="486" spans="2:10" x14ac:dyDescent="0.25">
      <c r="B486" s="3" t="s">
        <v>1369</v>
      </c>
      <c r="C486" s="3" t="s">
        <v>1370</v>
      </c>
      <c r="I486" s="7"/>
      <c r="J486" s="3"/>
    </row>
    <row r="487" spans="2:10" x14ac:dyDescent="0.25">
      <c r="B487" s="4" t="s">
        <v>1371</v>
      </c>
      <c r="C487" s="4" t="s">
        <v>1372</v>
      </c>
    </row>
    <row r="488" spans="2:10" x14ac:dyDescent="0.25">
      <c r="B488" s="3" t="s">
        <v>1373</v>
      </c>
      <c r="C488" s="3" t="s">
        <v>1374</v>
      </c>
    </row>
    <row r="489" spans="2:10" x14ac:dyDescent="0.25">
      <c r="B489" s="3" t="s">
        <v>1375</v>
      </c>
      <c r="C489" s="3" t="s">
        <v>1376</v>
      </c>
    </row>
    <row r="490" spans="2:10" x14ac:dyDescent="0.25">
      <c r="B490" s="4" t="s">
        <v>1377</v>
      </c>
      <c r="C490" s="4" t="s">
        <v>1378</v>
      </c>
      <c r="I490" s="7"/>
      <c r="J490" s="3"/>
    </row>
    <row r="491" spans="2:10" x14ac:dyDescent="0.25">
      <c r="B491" s="4" t="s">
        <v>1379</v>
      </c>
      <c r="C491" s="4" t="s">
        <v>1380</v>
      </c>
      <c r="I491" s="7"/>
      <c r="J491" s="3"/>
    </row>
    <row r="492" spans="2:10" x14ac:dyDescent="0.25">
      <c r="B492" s="4" t="s">
        <v>1381</v>
      </c>
      <c r="C492" s="4" t="s">
        <v>1382</v>
      </c>
      <c r="I492" s="7"/>
      <c r="J492" s="3"/>
    </row>
    <row r="493" spans="2:10" x14ac:dyDescent="0.25">
      <c r="B493" s="4" t="s">
        <v>1383</v>
      </c>
      <c r="C493" s="4" t="s">
        <v>1384</v>
      </c>
      <c r="I493" s="7"/>
      <c r="J493" s="3"/>
    </row>
    <row r="494" spans="2:10" x14ac:dyDescent="0.25">
      <c r="B494" s="2" t="s">
        <v>479</v>
      </c>
      <c r="C494" s="2" t="s">
        <v>480</v>
      </c>
    </row>
    <row r="495" spans="2:10" x14ac:dyDescent="0.25">
      <c r="B495" s="2" t="s">
        <v>481</v>
      </c>
      <c r="C495" s="2" t="s">
        <v>482</v>
      </c>
    </row>
    <row r="496" spans="2:10" x14ac:dyDescent="0.25">
      <c r="B496" s="4" t="s">
        <v>1385</v>
      </c>
      <c r="C496" s="4" t="s">
        <v>1386</v>
      </c>
    </row>
    <row r="497" spans="2:10" x14ac:dyDescent="0.25">
      <c r="B497" s="4" t="s">
        <v>1387</v>
      </c>
      <c r="C497" s="4" t="s">
        <v>576</v>
      </c>
    </row>
    <row r="498" spans="2:10" x14ac:dyDescent="0.25">
      <c r="B498" t="s">
        <v>483</v>
      </c>
      <c r="C498" t="s">
        <v>484</v>
      </c>
    </row>
    <row r="499" spans="2:10" x14ac:dyDescent="0.25">
      <c r="B499" s="2" t="s">
        <v>485</v>
      </c>
      <c r="C499" s="2" t="s">
        <v>486</v>
      </c>
    </row>
    <row r="500" spans="2:10" x14ac:dyDescent="0.25">
      <c r="B500" s="2" t="s">
        <v>487</v>
      </c>
      <c r="C500" s="2" t="s">
        <v>488</v>
      </c>
    </row>
    <row r="501" spans="2:10" x14ac:dyDescent="0.25">
      <c r="B501" s="2" t="s">
        <v>489</v>
      </c>
      <c r="C501" s="2" t="s">
        <v>490</v>
      </c>
    </row>
    <row r="502" spans="2:10" x14ac:dyDescent="0.25">
      <c r="B502" s="2" t="s">
        <v>491</v>
      </c>
      <c r="C502" s="2" t="s">
        <v>492</v>
      </c>
    </row>
    <row r="503" spans="2:10" x14ac:dyDescent="0.25">
      <c r="B503" s="2" t="s">
        <v>493</v>
      </c>
      <c r="C503" s="2" t="s">
        <v>494</v>
      </c>
    </row>
    <row r="504" spans="2:10" x14ac:dyDescent="0.25">
      <c r="B504" s="4" t="s">
        <v>1388</v>
      </c>
      <c r="C504" s="4" t="s">
        <v>1389</v>
      </c>
    </row>
    <row r="505" spans="2:10" x14ac:dyDescent="0.25">
      <c r="B505" s="4" t="s">
        <v>1390</v>
      </c>
      <c r="C505" s="4" t="s">
        <v>1307</v>
      </c>
    </row>
    <row r="506" spans="2:10" x14ac:dyDescent="0.25">
      <c r="B506" t="s">
        <v>495</v>
      </c>
      <c r="C506" t="s">
        <v>496</v>
      </c>
    </row>
    <row r="507" spans="2:10" x14ac:dyDescent="0.25">
      <c r="B507" s="2" t="s">
        <v>497</v>
      </c>
      <c r="C507" s="2" t="s">
        <v>498</v>
      </c>
      <c r="I507" s="3"/>
      <c r="J507"/>
    </row>
    <row r="508" spans="2:10" x14ac:dyDescent="0.25">
      <c r="B508" s="2" t="s">
        <v>499</v>
      </c>
      <c r="C508" s="2" t="s">
        <v>500</v>
      </c>
      <c r="I508" s="3"/>
      <c r="J508"/>
    </row>
    <row r="509" spans="2:10" x14ac:dyDescent="0.25">
      <c r="B509" s="4" t="s">
        <v>1391</v>
      </c>
      <c r="C509" s="4" t="s">
        <v>1392</v>
      </c>
      <c r="I509" s="3"/>
      <c r="J509"/>
    </row>
    <row r="510" spans="2:10" x14ac:dyDescent="0.25">
      <c r="B510" s="4" t="s">
        <v>1393</v>
      </c>
      <c r="C510" s="4" t="s">
        <v>1394</v>
      </c>
      <c r="I510" s="3"/>
      <c r="J510"/>
    </row>
    <row r="511" spans="2:10" x14ac:dyDescent="0.25">
      <c r="B511" s="2" t="s">
        <v>501</v>
      </c>
      <c r="C511" s="2" t="s">
        <v>498</v>
      </c>
      <c r="I511" s="3"/>
      <c r="J511"/>
    </row>
    <row r="512" spans="2:10" x14ac:dyDescent="0.25">
      <c r="B512" s="2" t="s">
        <v>502</v>
      </c>
      <c r="C512" s="2" t="s">
        <v>503</v>
      </c>
      <c r="I512" s="3"/>
      <c r="J512"/>
    </row>
    <row r="513" spans="2:10" x14ac:dyDescent="0.25">
      <c r="B513" s="4" t="s">
        <v>1395</v>
      </c>
      <c r="C513" s="4" t="s">
        <v>1396</v>
      </c>
      <c r="I513" s="3"/>
      <c r="J513"/>
    </row>
    <row r="514" spans="2:10" x14ac:dyDescent="0.25">
      <c r="B514" s="4" t="s">
        <v>1397</v>
      </c>
      <c r="C514" s="4" t="s">
        <v>1398</v>
      </c>
      <c r="I514" s="3"/>
      <c r="J514"/>
    </row>
    <row r="515" spans="2:10" x14ac:dyDescent="0.25">
      <c r="B515" s="4" t="s">
        <v>1399</v>
      </c>
      <c r="C515" s="4" t="s">
        <v>1400</v>
      </c>
      <c r="I515" s="3"/>
      <c r="J515"/>
    </row>
    <row r="516" spans="2:10" x14ac:dyDescent="0.25">
      <c r="B516" s="2" t="s">
        <v>504</v>
      </c>
      <c r="C516" s="2" t="s">
        <v>505</v>
      </c>
      <c r="I516" s="3"/>
      <c r="J516"/>
    </row>
    <row r="517" spans="2:10" x14ac:dyDescent="0.25">
      <c r="B517" s="4" t="s">
        <v>1401</v>
      </c>
      <c r="C517" s="4" t="s">
        <v>1402</v>
      </c>
      <c r="I517" s="3"/>
      <c r="J517"/>
    </row>
    <row r="518" spans="2:10" x14ac:dyDescent="0.25">
      <c r="B518" s="4" t="s">
        <v>1403</v>
      </c>
      <c r="C518" s="4" t="s">
        <v>1404</v>
      </c>
      <c r="I518" s="3"/>
      <c r="J518"/>
    </row>
    <row r="519" spans="2:10" x14ac:dyDescent="0.25">
      <c r="B519" s="4" t="s">
        <v>1405</v>
      </c>
      <c r="C519" s="4" t="s">
        <v>1400</v>
      </c>
      <c r="I519" s="3"/>
      <c r="J519"/>
    </row>
    <row r="520" spans="2:10" x14ac:dyDescent="0.25">
      <c r="B520" s="2" t="s">
        <v>506</v>
      </c>
      <c r="C520" s="2" t="s">
        <v>507</v>
      </c>
      <c r="I520" s="3"/>
      <c r="J520"/>
    </row>
    <row r="521" spans="2:10" x14ac:dyDescent="0.25">
      <c r="B521" s="3" t="s">
        <v>508</v>
      </c>
      <c r="C521" s="3" t="s">
        <v>509</v>
      </c>
      <c r="I521" s="3"/>
      <c r="J521"/>
    </row>
    <row r="522" spans="2:10" x14ac:dyDescent="0.25">
      <c r="B522" s="3" t="s">
        <v>510</v>
      </c>
      <c r="C522" s="3" t="s">
        <v>511</v>
      </c>
      <c r="I522" s="3"/>
      <c r="J522" t="s">
        <v>294</v>
      </c>
    </row>
    <row r="523" spans="2:10" x14ac:dyDescent="0.25">
      <c r="B523" s="3" t="s">
        <v>512</v>
      </c>
      <c r="C523" s="3" t="s">
        <v>513</v>
      </c>
      <c r="I523" s="3"/>
      <c r="J523"/>
    </row>
    <row r="524" spans="2:10" x14ac:dyDescent="0.25">
      <c r="B524" s="3" t="s">
        <v>514</v>
      </c>
      <c r="C524" s="3" t="s">
        <v>515</v>
      </c>
    </row>
    <row r="525" spans="2:10" x14ac:dyDescent="0.25">
      <c r="B525" t="s">
        <v>516</v>
      </c>
      <c r="C525" t="s">
        <v>517</v>
      </c>
    </row>
    <row r="526" spans="2:10" x14ac:dyDescent="0.25">
      <c r="B526" s="2" t="s">
        <v>518</v>
      </c>
      <c r="C526" s="2" t="s">
        <v>519</v>
      </c>
    </row>
    <row r="527" spans="2:10" x14ac:dyDescent="0.25">
      <c r="B527" s="4" t="s">
        <v>1406</v>
      </c>
      <c r="C527" s="4" t="s">
        <v>1407</v>
      </c>
    </row>
    <row r="528" spans="2:10" x14ac:dyDescent="0.25">
      <c r="B528" s="2" t="s">
        <v>520</v>
      </c>
      <c r="C528" s="2" t="s">
        <v>521</v>
      </c>
    </row>
    <row r="529" spans="2:3" x14ac:dyDescent="0.25">
      <c r="B529" s="2" t="s">
        <v>522</v>
      </c>
      <c r="C529" s="2" t="s">
        <v>523</v>
      </c>
    </row>
    <row r="530" spans="2:3" x14ac:dyDescent="0.25">
      <c r="B530" s="4" t="s">
        <v>1408</v>
      </c>
      <c r="C530" s="4" t="s">
        <v>1409</v>
      </c>
    </row>
    <row r="531" spans="2:3" x14ac:dyDescent="0.25">
      <c r="B531" s="2" t="s">
        <v>524</v>
      </c>
      <c r="C531" s="2" t="s">
        <v>525</v>
      </c>
    </row>
    <row r="532" spans="2:3" x14ac:dyDescent="0.25">
      <c r="B532" s="4" t="s">
        <v>1410</v>
      </c>
      <c r="C532" s="4" t="s">
        <v>1411</v>
      </c>
    </row>
    <row r="533" spans="2:3" x14ac:dyDescent="0.25">
      <c r="B533" s="4" t="s">
        <v>1412</v>
      </c>
      <c r="C533" s="4" t="s">
        <v>1413</v>
      </c>
    </row>
    <row r="534" spans="2:3" x14ac:dyDescent="0.25">
      <c r="B534" t="s">
        <v>526</v>
      </c>
      <c r="C534" t="s">
        <v>527</v>
      </c>
    </row>
    <row r="535" spans="2:3" x14ac:dyDescent="0.25">
      <c r="B535" s="2" t="s">
        <v>528</v>
      </c>
      <c r="C535" s="2" t="s">
        <v>529</v>
      </c>
    </row>
    <row r="536" spans="2:3" x14ac:dyDescent="0.25">
      <c r="B536" s="2" t="s">
        <v>530</v>
      </c>
      <c r="C536" s="2" t="s">
        <v>531</v>
      </c>
    </row>
    <row r="537" spans="2:3" x14ac:dyDescent="0.25">
      <c r="B537" s="4" t="s">
        <v>532</v>
      </c>
      <c r="C537" s="4" t="s">
        <v>533</v>
      </c>
    </row>
    <row r="538" spans="2:3" x14ac:dyDescent="0.25">
      <c r="B538" s="4" t="s">
        <v>534</v>
      </c>
      <c r="C538" s="4" t="s">
        <v>535</v>
      </c>
    </row>
    <row r="539" spans="2:3" x14ac:dyDescent="0.25">
      <c r="B539" s="4" t="s">
        <v>536</v>
      </c>
      <c r="C539" s="4" t="s">
        <v>537</v>
      </c>
    </row>
    <row r="540" spans="2:3" x14ac:dyDescent="0.25">
      <c r="B540" s="2" t="s">
        <v>538</v>
      </c>
      <c r="C540" s="2" t="s">
        <v>539</v>
      </c>
    </row>
    <row r="541" spans="2:3" x14ac:dyDescent="0.25">
      <c r="B541" s="4" t="s">
        <v>1414</v>
      </c>
      <c r="C541" s="4" t="s">
        <v>486</v>
      </c>
    </row>
    <row r="542" spans="2:3" x14ac:dyDescent="0.25">
      <c r="B542" s="4" t="s">
        <v>1415</v>
      </c>
      <c r="C542" s="4" t="s">
        <v>490</v>
      </c>
    </row>
    <row r="543" spans="2:3" x14ac:dyDescent="0.25">
      <c r="B543" s="4" t="s">
        <v>1416</v>
      </c>
      <c r="C543" s="4" t="s">
        <v>1417</v>
      </c>
    </row>
    <row r="544" spans="2:3" x14ac:dyDescent="0.25">
      <c r="B544" t="s">
        <v>1985</v>
      </c>
      <c r="C544" t="s">
        <v>540</v>
      </c>
    </row>
    <row r="545" spans="2:3" x14ac:dyDescent="0.25">
      <c r="B545" t="s">
        <v>541</v>
      </c>
      <c r="C545" t="s">
        <v>542</v>
      </c>
    </row>
    <row r="546" spans="2:3" x14ac:dyDescent="0.25">
      <c r="B546" s="2" t="s">
        <v>543</v>
      </c>
      <c r="C546" s="2" t="s">
        <v>544</v>
      </c>
    </row>
    <row r="547" spans="2:3" x14ac:dyDescent="0.25">
      <c r="B547" s="2" t="s">
        <v>545</v>
      </c>
      <c r="C547" s="2" t="s">
        <v>546</v>
      </c>
    </row>
    <row r="548" spans="2:3" x14ac:dyDescent="0.25">
      <c r="B548" s="4" t="s">
        <v>1418</v>
      </c>
      <c r="C548" s="4" t="s">
        <v>1419</v>
      </c>
    </row>
    <row r="549" spans="2:3" x14ac:dyDescent="0.25">
      <c r="B549" s="4" t="s">
        <v>1420</v>
      </c>
      <c r="C549" s="4" t="s">
        <v>1421</v>
      </c>
    </row>
    <row r="550" spans="2:3" x14ac:dyDescent="0.25">
      <c r="B550" s="2" t="s">
        <v>547</v>
      </c>
      <c r="C550" s="2" t="s">
        <v>548</v>
      </c>
    </row>
    <row r="551" spans="2:3" x14ac:dyDescent="0.25">
      <c r="B551" s="4" t="s">
        <v>1422</v>
      </c>
      <c r="C551" s="4" t="s">
        <v>1423</v>
      </c>
    </row>
    <row r="552" spans="2:3" x14ac:dyDescent="0.25">
      <c r="B552" s="4" t="s">
        <v>1424</v>
      </c>
      <c r="C552" s="4" t="s">
        <v>1425</v>
      </c>
    </row>
    <row r="553" spans="2:3" x14ac:dyDescent="0.25">
      <c r="B553" s="2" t="s">
        <v>549</v>
      </c>
      <c r="C553" s="2" t="s">
        <v>550</v>
      </c>
    </row>
    <row r="554" spans="2:3" x14ac:dyDescent="0.25">
      <c r="B554" s="2" t="s">
        <v>551</v>
      </c>
      <c r="C554" s="2" t="s">
        <v>552</v>
      </c>
    </row>
    <row r="555" spans="2:3" x14ac:dyDescent="0.25">
      <c r="B555" s="2" t="s">
        <v>553</v>
      </c>
      <c r="C555" s="2" t="s">
        <v>554</v>
      </c>
    </row>
    <row r="556" spans="2:3" x14ac:dyDescent="0.25">
      <c r="B556" s="4" t="s">
        <v>1426</v>
      </c>
      <c r="C556" s="4" t="s">
        <v>1423</v>
      </c>
    </row>
    <row r="557" spans="2:3" x14ac:dyDescent="0.25">
      <c r="B557" s="4" t="s">
        <v>1427</v>
      </c>
      <c r="C557" s="4" t="s">
        <v>1425</v>
      </c>
    </row>
    <row r="558" spans="2:3" x14ac:dyDescent="0.25">
      <c r="B558" s="2" t="s">
        <v>555</v>
      </c>
      <c r="C558" s="2" t="s">
        <v>556</v>
      </c>
    </row>
    <row r="559" spans="2:3" x14ac:dyDescent="0.25">
      <c r="B559" s="2" t="s">
        <v>557</v>
      </c>
      <c r="C559" s="2" t="s">
        <v>558</v>
      </c>
    </row>
    <row r="560" spans="2:3" x14ac:dyDescent="0.25">
      <c r="B560" s="4" t="s">
        <v>1428</v>
      </c>
      <c r="C560" s="4" t="s">
        <v>1429</v>
      </c>
    </row>
    <row r="561" spans="2:10" x14ac:dyDescent="0.25">
      <c r="B561" s="4" t="s">
        <v>1430</v>
      </c>
      <c r="C561" s="4" t="s">
        <v>1431</v>
      </c>
    </row>
    <row r="562" spans="2:10" x14ac:dyDescent="0.25">
      <c r="B562" s="4" t="s">
        <v>1432</v>
      </c>
      <c r="C562" s="4" t="s">
        <v>1433</v>
      </c>
    </row>
    <row r="563" spans="2:10" x14ac:dyDescent="0.25">
      <c r="B563" s="2" t="s">
        <v>559</v>
      </c>
      <c r="C563" s="2" t="s">
        <v>560</v>
      </c>
    </row>
    <row r="564" spans="2:10" x14ac:dyDescent="0.25">
      <c r="B564" t="s">
        <v>561</v>
      </c>
      <c r="C564" t="s">
        <v>562</v>
      </c>
    </row>
    <row r="565" spans="2:10" x14ac:dyDescent="0.25">
      <c r="B565" s="2" t="s">
        <v>563</v>
      </c>
      <c r="C565" s="2" t="s">
        <v>564</v>
      </c>
    </row>
    <row r="566" spans="2:10" x14ac:dyDescent="0.25">
      <c r="B566" s="4" t="s">
        <v>1434</v>
      </c>
      <c r="C566" s="4" t="s">
        <v>1435</v>
      </c>
    </row>
    <row r="567" spans="2:10" x14ac:dyDescent="0.25">
      <c r="B567" s="4" t="s">
        <v>1436</v>
      </c>
      <c r="C567" s="4" t="s">
        <v>1437</v>
      </c>
      <c r="I567" s="3"/>
      <c r="J567"/>
    </row>
    <row r="568" spans="2:10" x14ac:dyDescent="0.25">
      <c r="B568" s="4" t="s">
        <v>1438</v>
      </c>
      <c r="C568" s="4" t="s">
        <v>1439</v>
      </c>
      <c r="I568" s="3"/>
      <c r="J568"/>
    </row>
    <row r="569" spans="2:10" x14ac:dyDescent="0.25">
      <c r="B569" s="4" t="s">
        <v>1440</v>
      </c>
      <c r="C569" s="4" t="s">
        <v>1441</v>
      </c>
      <c r="I569" s="3"/>
      <c r="J569"/>
    </row>
    <row r="570" spans="2:10" x14ac:dyDescent="0.25">
      <c r="B570" s="2" t="s">
        <v>565</v>
      </c>
      <c r="C570" s="2" t="s">
        <v>566</v>
      </c>
      <c r="I570" s="3"/>
      <c r="J570"/>
    </row>
    <row r="571" spans="2:10" x14ac:dyDescent="0.25">
      <c r="B571" s="4" t="s">
        <v>1442</v>
      </c>
      <c r="C571" s="4" t="s">
        <v>1443</v>
      </c>
      <c r="I571" s="3"/>
      <c r="J571"/>
    </row>
    <row r="572" spans="2:10" x14ac:dyDescent="0.25">
      <c r="B572" s="4" t="s">
        <v>1444</v>
      </c>
      <c r="C572" s="4" t="s">
        <v>1445</v>
      </c>
      <c r="I572" s="3"/>
      <c r="J572"/>
    </row>
    <row r="573" spans="2:10" x14ac:dyDescent="0.25">
      <c r="B573" s="2" t="s">
        <v>567</v>
      </c>
      <c r="C573" s="2" t="s">
        <v>568</v>
      </c>
      <c r="I573" s="3"/>
      <c r="J573"/>
    </row>
    <row r="574" spans="2:10" x14ac:dyDescent="0.25">
      <c r="B574" s="2" t="s">
        <v>569</v>
      </c>
      <c r="C574" s="2" t="s">
        <v>570</v>
      </c>
      <c r="I574" s="3"/>
      <c r="J574"/>
    </row>
    <row r="575" spans="2:10" x14ac:dyDescent="0.25">
      <c r="B575" s="2" t="s">
        <v>571</v>
      </c>
      <c r="C575" s="2" t="s">
        <v>572</v>
      </c>
      <c r="I575" s="3"/>
      <c r="J575"/>
    </row>
    <row r="576" spans="2:10" x14ac:dyDescent="0.25">
      <c r="B576" s="2" t="s">
        <v>573</v>
      </c>
      <c r="C576" s="2" t="s">
        <v>574</v>
      </c>
      <c r="I576" s="3"/>
      <c r="J576"/>
    </row>
    <row r="577" spans="2:10" x14ac:dyDescent="0.25">
      <c r="B577" s="2" t="s">
        <v>575</v>
      </c>
      <c r="C577" s="2" t="s">
        <v>576</v>
      </c>
      <c r="I577" s="3"/>
      <c r="J577"/>
    </row>
    <row r="578" spans="2:10" x14ac:dyDescent="0.25">
      <c r="B578" s="4" t="s">
        <v>1446</v>
      </c>
      <c r="C578" s="4" t="s">
        <v>1447</v>
      </c>
      <c r="I578" s="3"/>
      <c r="J578"/>
    </row>
    <row r="579" spans="2:10" x14ac:dyDescent="0.25">
      <c r="B579" s="4" t="s">
        <v>1448</v>
      </c>
      <c r="C579" s="4" t="s">
        <v>1449</v>
      </c>
      <c r="I579" s="3"/>
      <c r="J579"/>
    </row>
    <row r="580" spans="2:10" x14ac:dyDescent="0.25">
      <c r="B580" s="2" t="s">
        <v>577</v>
      </c>
      <c r="C580" s="2" t="s">
        <v>578</v>
      </c>
      <c r="I580" s="3"/>
      <c r="J580"/>
    </row>
    <row r="581" spans="2:10" x14ac:dyDescent="0.25">
      <c r="B581" s="4" t="s">
        <v>1450</v>
      </c>
      <c r="C581" s="4" t="s">
        <v>1451</v>
      </c>
      <c r="I581" s="3"/>
      <c r="J581"/>
    </row>
    <row r="582" spans="2:10" x14ac:dyDescent="0.25">
      <c r="B582" s="4" t="s">
        <v>1452</v>
      </c>
      <c r="C582" s="4" t="s">
        <v>1453</v>
      </c>
      <c r="I582" s="3"/>
      <c r="J582"/>
    </row>
    <row r="583" spans="2:10" x14ac:dyDescent="0.25">
      <c r="B583" s="4" t="s">
        <v>1454</v>
      </c>
      <c r="C583" s="4" t="s">
        <v>1455</v>
      </c>
      <c r="I583" s="3"/>
      <c r="J583"/>
    </row>
    <row r="584" spans="2:10" x14ac:dyDescent="0.25">
      <c r="B584" t="s">
        <v>579</v>
      </c>
      <c r="C584" t="s">
        <v>580</v>
      </c>
      <c r="I584" s="3"/>
      <c r="J584"/>
    </row>
    <row r="585" spans="2:10" x14ac:dyDescent="0.25">
      <c r="B585" s="2" t="s">
        <v>581</v>
      </c>
      <c r="C585" s="2" t="s">
        <v>582</v>
      </c>
      <c r="I585" s="3"/>
      <c r="J585"/>
    </row>
    <row r="586" spans="2:10" x14ac:dyDescent="0.25">
      <c r="B586" s="2" t="s">
        <v>583</v>
      </c>
      <c r="C586" s="2" t="s">
        <v>584</v>
      </c>
      <c r="I586" s="3"/>
      <c r="J586"/>
    </row>
    <row r="587" spans="2:10" x14ac:dyDescent="0.25">
      <c r="B587" s="2" t="s">
        <v>585</v>
      </c>
      <c r="C587" s="2" t="s">
        <v>586</v>
      </c>
      <c r="I587" s="3"/>
      <c r="J587"/>
    </row>
    <row r="588" spans="2:10" x14ac:dyDescent="0.25">
      <c r="B588" s="2" t="s">
        <v>587</v>
      </c>
      <c r="C588" s="2" t="s">
        <v>588</v>
      </c>
      <c r="I588" s="3"/>
      <c r="J588"/>
    </row>
    <row r="589" spans="2:10" x14ac:dyDescent="0.25">
      <c r="B589" t="s">
        <v>589</v>
      </c>
      <c r="C589" t="s">
        <v>590</v>
      </c>
      <c r="I589" s="3"/>
      <c r="J589"/>
    </row>
    <row r="590" spans="2:10" x14ac:dyDescent="0.25">
      <c r="B590" s="2" t="s">
        <v>591</v>
      </c>
      <c r="C590" s="2" t="s">
        <v>592</v>
      </c>
      <c r="I590" s="3"/>
      <c r="J590"/>
    </row>
    <row r="591" spans="2:10" x14ac:dyDescent="0.25">
      <c r="B591" s="4" t="s">
        <v>1456</v>
      </c>
      <c r="C591" s="4" t="s">
        <v>1457</v>
      </c>
      <c r="I591" s="3"/>
      <c r="J591"/>
    </row>
    <row r="592" spans="2:10" x14ac:dyDescent="0.25">
      <c r="B592" s="4" t="s">
        <v>1458</v>
      </c>
      <c r="C592" s="4" t="s">
        <v>1459</v>
      </c>
      <c r="I592" s="3"/>
      <c r="J592"/>
    </row>
    <row r="593" spans="2:10" x14ac:dyDescent="0.25">
      <c r="B593" s="2" t="s">
        <v>593</v>
      </c>
      <c r="C593" s="2" t="s">
        <v>594</v>
      </c>
      <c r="I593" s="3"/>
      <c r="J593"/>
    </row>
    <row r="594" spans="2:10" x14ac:dyDescent="0.25">
      <c r="B594" s="2" t="s">
        <v>595</v>
      </c>
      <c r="C594" s="2" t="s">
        <v>596</v>
      </c>
      <c r="I594" s="3"/>
      <c r="J594"/>
    </row>
    <row r="595" spans="2:10" x14ac:dyDescent="0.25">
      <c r="B595" t="s">
        <v>597</v>
      </c>
      <c r="C595" t="s">
        <v>598</v>
      </c>
      <c r="I595" s="3"/>
      <c r="J595"/>
    </row>
    <row r="596" spans="2:10" x14ac:dyDescent="0.25">
      <c r="B596" t="s">
        <v>599</v>
      </c>
      <c r="C596" t="s">
        <v>600</v>
      </c>
      <c r="I596" s="3"/>
      <c r="J596"/>
    </row>
    <row r="597" spans="2:10" x14ac:dyDescent="0.25">
      <c r="B597" t="s">
        <v>601</v>
      </c>
      <c r="C597" t="s">
        <v>602</v>
      </c>
      <c r="I597" s="3"/>
      <c r="J597"/>
    </row>
    <row r="598" spans="2:10" x14ac:dyDescent="0.25">
      <c r="B598" s="2" t="s">
        <v>603</v>
      </c>
      <c r="C598" s="2" t="s">
        <v>604</v>
      </c>
      <c r="I598" s="3"/>
      <c r="J598"/>
    </row>
    <row r="599" spans="2:10" x14ac:dyDescent="0.25">
      <c r="B599" s="4" t="s">
        <v>605</v>
      </c>
      <c r="C599" s="4" t="s">
        <v>548</v>
      </c>
      <c r="I599" s="3"/>
      <c r="J599"/>
    </row>
    <row r="600" spans="2:10" x14ac:dyDescent="0.25">
      <c r="B600" s="4" t="s">
        <v>606</v>
      </c>
      <c r="C600" s="4" t="s">
        <v>550</v>
      </c>
      <c r="I600" s="3"/>
      <c r="J600"/>
    </row>
    <row r="601" spans="2:10" x14ac:dyDescent="0.25">
      <c r="B601" s="4" t="s">
        <v>607</v>
      </c>
      <c r="C601" s="4" t="s">
        <v>554</v>
      </c>
      <c r="I601" s="3"/>
      <c r="J601"/>
    </row>
    <row r="602" spans="2:10" x14ac:dyDescent="0.25">
      <c r="B602" s="4" t="s">
        <v>608</v>
      </c>
      <c r="C602" s="4" t="s">
        <v>609</v>
      </c>
      <c r="I602" s="3"/>
      <c r="J602"/>
    </row>
    <row r="603" spans="2:10" x14ac:dyDescent="0.25">
      <c r="B603" t="s">
        <v>1986</v>
      </c>
      <c r="C603" t="s">
        <v>610</v>
      </c>
      <c r="I603" s="3"/>
      <c r="J603"/>
    </row>
    <row r="604" spans="2:10" x14ac:dyDescent="0.25">
      <c r="B604" t="s">
        <v>611</v>
      </c>
      <c r="C604" t="s">
        <v>612</v>
      </c>
      <c r="I604" s="3"/>
      <c r="J604"/>
    </row>
    <row r="605" spans="2:10" x14ac:dyDescent="0.25">
      <c r="B605" s="2" t="s">
        <v>613</v>
      </c>
      <c r="C605" s="2" t="s">
        <v>614</v>
      </c>
      <c r="I605" s="3"/>
      <c r="J605"/>
    </row>
    <row r="606" spans="2:10" x14ac:dyDescent="0.25">
      <c r="B606" s="4" t="s">
        <v>1460</v>
      </c>
      <c r="C606" s="4" t="s">
        <v>1246</v>
      </c>
      <c r="I606" s="3"/>
      <c r="J606"/>
    </row>
    <row r="607" spans="2:10" x14ac:dyDescent="0.25">
      <c r="B607" s="4" t="s">
        <v>1461</v>
      </c>
      <c r="C607" s="4" t="s">
        <v>1248</v>
      </c>
      <c r="I607" s="3"/>
      <c r="J607"/>
    </row>
    <row r="608" spans="2:10" x14ac:dyDescent="0.25">
      <c r="B608" s="4" t="s">
        <v>1462</v>
      </c>
      <c r="C608" s="4" t="s">
        <v>1463</v>
      </c>
      <c r="I608" s="3"/>
      <c r="J608"/>
    </row>
    <row r="609" spans="2:10" x14ac:dyDescent="0.25">
      <c r="B609" s="2" t="s">
        <v>615</v>
      </c>
      <c r="C609" s="2" t="s">
        <v>616</v>
      </c>
      <c r="I609" s="3"/>
      <c r="J609"/>
    </row>
    <row r="610" spans="2:10" x14ac:dyDescent="0.25">
      <c r="B610" s="4" t="s">
        <v>617</v>
      </c>
      <c r="C610" s="4" t="s">
        <v>318</v>
      </c>
      <c r="I610" s="3"/>
      <c r="J610"/>
    </row>
    <row r="611" spans="2:10" x14ac:dyDescent="0.25">
      <c r="B611" s="3" t="s">
        <v>1464</v>
      </c>
      <c r="C611" s="3" t="s">
        <v>1196</v>
      </c>
      <c r="I611" s="3"/>
      <c r="J611"/>
    </row>
    <row r="612" spans="2:10" x14ac:dyDescent="0.25">
      <c r="B612" s="3" t="s">
        <v>1465</v>
      </c>
      <c r="C612" s="3" t="s">
        <v>1198</v>
      </c>
      <c r="I612" s="3"/>
      <c r="J612"/>
    </row>
    <row r="613" spans="2:10" x14ac:dyDescent="0.25">
      <c r="B613" s="4" t="s">
        <v>618</v>
      </c>
      <c r="C613" s="4" t="s">
        <v>320</v>
      </c>
      <c r="I613" s="3"/>
      <c r="J613"/>
    </row>
    <row r="614" spans="2:10" x14ac:dyDescent="0.25">
      <c r="B614" s="3" t="s">
        <v>1466</v>
      </c>
      <c r="C614" s="3" t="s">
        <v>1200</v>
      </c>
      <c r="I614" s="3"/>
      <c r="J614"/>
    </row>
    <row r="615" spans="2:10" x14ac:dyDescent="0.25">
      <c r="B615" s="3" t="s">
        <v>1467</v>
      </c>
      <c r="C615" s="3" t="s">
        <v>1468</v>
      </c>
      <c r="I615" s="3"/>
      <c r="J615"/>
    </row>
    <row r="616" spans="2:10" x14ac:dyDescent="0.25">
      <c r="B616" s="3" t="s">
        <v>1469</v>
      </c>
      <c r="C616" s="3" t="s">
        <v>1204</v>
      </c>
      <c r="I616" s="3"/>
      <c r="J616"/>
    </row>
    <row r="617" spans="2:10" x14ac:dyDescent="0.25">
      <c r="B617" s="3" t="s">
        <v>1470</v>
      </c>
      <c r="C617" s="3" t="s">
        <v>1206</v>
      </c>
      <c r="I617" s="3"/>
      <c r="J617"/>
    </row>
    <row r="618" spans="2:10" x14ac:dyDescent="0.25">
      <c r="B618" s="3" t="s">
        <v>1471</v>
      </c>
      <c r="C618" s="3" t="s">
        <v>1472</v>
      </c>
      <c r="I618" s="3"/>
      <c r="J618"/>
    </row>
    <row r="619" spans="2:10" x14ac:dyDescent="0.25">
      <c r="B619" s="4" t="s">
        <v>619</v>
      </c>
      <c r="C619" s="4" t="s">
        <v>620</v>
      </c>
      <c r="I619" s="3"/>
      <c r="J619" t="s">
        <v>508</v>
      </c>
    </row>
    <row r="620" spans="2:10" x14ac:dyDescent="0.25">
      <c r="B620" s="3" t="s">
        <v>1473</v>
      </c>
      <c r="C620" s="3" t="s">
        <v>1210</v>
      </c>
      <c r="I620" s="3"/>
      <c r="J620" t="s">
        <v>510</v>
      </c>
    </row>
    <row r="621" spans="2:10" x14ac:dyDescent="0.25">
      <c r="B621" s="3" t="s">
        <v>1474</v>
      </c>
      <c r="C621" s="3" t="s">
        <v>1212</v>
      </c>
      <c r="I621" s="3"/>
      <c r="J621" t="s">
        <v>512</v>
      </c>
    </row>
    <row r="622" spans="2:10" x14ac:dyDescent="0.25">
      <c r="B622" s="3" t="s">
        <v>1475</v>
      </c>
      <c r="C622" s="3" t="s">
        <v>1214</v>
      </c>
      <c r="I622" s="3"/>
      <c r="J622" t="s">
        <v>514</v>
      </c>
    </row>
    <row r="623" spans="2:10" x14ac:dyDescent="0.25">
      <c r="B623" t="s">
        <v>633</v>
      </c>
      <c r="C623" t="s">
        <v>634</v>
      </c>
      <c r="I623" s="3"/>
      <c r="J623"/>
    </row>
    <row r="624" spans="2:10" x14ac:dyDescent="0.25">
      <c r="B624" s="2" t="s">
        <v>635</v>
      </c>
      <c r="C624" s="2" t="s">
        <v>636</v>
      </c>
      <c r="I624" s="3"/>
      <c r="J624"/>
    </row>
    <row r="625" spans="2:10" x14ac:dyDescent="0.25">
      <c r="B625" s="2" t="s">
        <v>637</v>
      </c>
      <c r="C625" s="2" t="s">
        <v>638</v>
      </c>
      <c r="I625" s="3"/>
      <c r="J625"/>
    </row>
    <row r="626" spans="2:10" x14ac:dyDescent="0.25">
      <c r="B626" s="2" t="s">
        <v>639</v>
      </c>
      <c r="C626" s="2" t="s">
        <v>640</v>
      </c>
      <c r="I626" s="3"/>
      <c r="J626"/>
    </row>
    <row r="627" spans="2:10" x14ac:dyDescent="0.25">
      <c r="B627" s="2" t="s">
        <v>621</v>
      </c>
      <c r="C627" s="2" t="s">
        <v>622</v>
      </c>
      <c r="I627" s="3"/>
      <c r="J627"/>
    </row>
    <row r="628" spans="2:10" x14ac:dyDescent="0.25">
      <c r="B628" s="2" t="s">
        <v>623</v>
      </c>
      <c r="C628" s="2" t="s">
        <v>1476</v>
      </c>
      <c r="I628" s="3"/>
      <c r="J628"/>
    </row>
    <row r="629" spans="2:10" x14ac:dyDescent="0.25">
      <c r="B629" s="2" t="s">
        <v>625</v>
      </c>
      <c r="C629" s="2" t="s">
        <v>626</v>
      </c>
      <c r="I629" s="3"/>
      <c r="J629"/>
    </row>
    <row r="630" spans="2:10" x14ac:dyDescent="0.25">
      <c r="B630" s="4" t="s">
        <v>1477</v>
      </c>
      <c r="C630" s="4" t="s">
        <v>1478</v>
      </c>
      <c r="I630" s="3"/>
      <c r="J630"/>
    </row>
    <row r="631" spans="2:10" x14ac:dyDescent="0.25">
      <c r="B631" s="4" t="s">
        <v>1479</v>
      </c>
      <c r="C631" s="4" t="s">
        <v>1480</v>
      </c>
      <c r="I631" s="3"/>
      <c r="J631"/>
    </row>
    <row r="632" spans="2:10" x14ac:dyDescent="0.25">
      <c r="B632" s="4" t="s">
        <v>1481</v>
      </c>
      <c r="C632" s="4" t="s">
        <v>1482</v>
      </c>
      <c r="I632" s="3"/>
      <c r="J632"/>
    </row>
    <row r="633" spans="2:10" x14ac:dyDescent="0.25">
      <c r="B633" s="4" t="s">
        <v>1483</v>
      </c>
      <c r="C633" s="4" t="s">
        <v>1484</v>
      </c>
      <c r="I633" s="3"/>
      <c r="J633"/>
    </row>
    <row r="634" spans="2:10" x14ac:dyDescent="0.25">
      <c r="B634" s="2" t="s">
        <v>627</v>
      </c>
      <c r="C634" s="2" t="s">
        <v>628</v>
      </c>
      <c r="I634" s="3"/>
      <c r="J634"/>
    </row>
    <row r="635" spans="2:10" x14ac:dyDescent="0.25">
      <c r="B635" s="4" t="s">
        <v>1485</v>
      </c>
      <c r="C635" s="4" t="s">
        <v>1269</v>
      </c>
      <c r="I635" s="3"/>
      <c r="J635"/>
    </row>
    <row r="636" spans="2:10" x14ac:dyDescent="0.25">
      <c r="B636" s="4" t="s">
        <v>1486</v>
      </c>
      <c r="C636" s="4" t="s">
        <v>1271</v>
      </c>
      <c r="I636" s="3"/>
      <c r="J636"/>
    </row>
    <row r="637" spans="2:10" x14ac:dyDescent="0.25">
      <c r="B637" s="2" t="s">
        <v>629</v>
      </c>
      <c r="C637" s="2" t="s">
        <v>630</v>
      </c>
      <c r="I637" s="3"/>
      <c r="J637"/>
    </row>
    <row r="638" spans="2:10" x14ac:dyDescent="0.25">
      <c r="B638" s="2" t="s">
        <v>631</v>
      </c>
      <c r="C638" s="2" t="s">
        <v>632</v>
      </c>
      <c r="I638" s="3"/>
      <c r="J638"/>
    </row>
    <row r="639" spans="2:10" x14ac:dyDescent="0.25">
      <c r="B639" s="4" t="s">
        <v>1487</v>
      </c>
      <c r="C639" s="4" t="s">
        <v>1488</v>
      </c>
      <c r="I639" s="3"/>
      <c r="J639"/>
    </row>
    <row r="640" spans="2:10" x14ac:dyDescent="0.25">
      <c r="B640" s="4" t="s">
        <v>1489</v>
      </c>
      <c r="C640" s="4" t="s">
        <v>1490</v>
      </c>
      <c r="I640" s="3"/>
      <c r="J640"/>
    </row>
    <row r="641" spans="2:10" x14ac:dyDescent="0.25">
      <c r="B641" s="4" t="s">
        <v>1491</v>
      </c>
      <c r="C641" s="4" t="s">
        <v>1492</v>
      </c>
      <c r="I641" s="3"/>
      <c r="J641"/>
    </row>
    <row r="642" spans="2:10" x14ac:dyDescent="0.25">
      <c r="B642" s="4" t="s">
        <v>1493</v>
      </c>
      <c r="C642" s="4" t="s">
        <v>1494</v>
      </c>
      <c r="I642" s="3"/>
      <c r="J642"/>
    </row>
    <row r="643" spans="2:10" x14ac:dyDescent="0.25">
      <c r="B643" s="4" t="s">
        <v>1495</v>
      </c>
      <c r="C643" s="4" t="s">
        <v>1496</v>
      </c>
      <c r="I643" s="3"/>
      <c r="J643"/>
    </row>
    <row r="644" spans="2:10" x14ac:dyDescent="0.25">
      <c r="B644" s="4" t="s">
        <v>1497</v>
      </c>
      <c r="C644" s="4" t="s">
        <v>1498</v>
      </c>
      <c r="I644" s="3"/>
      <c r="J644"/>
    </row>
    <row r="645" spans="2:10" x14ac:dyDescent="0.25">
      <c r="B645" s="4" t="s">
        <v>1499</v>
      </c>
      <c r="C645" s="4" t="s">
        <v>1500</v>
      </c>
      <c r="I645" s="3"/>
      <c r="J645"/>
    </row>
    <row r="646" spans="2:10" x14ac:dyDescent="0.25">
      <c r="B646" t="s">
        <v>643</v>
      </c>
      <c r="C646" t="s">
        <v>644</v>
      </c>
      <c r="I646" s="3"/>
      <c r="J646"/>
    </row>
    <row r="647" spans="2:10" x14ac:dyDescent="0.25">
      <c r="B647" t="s">
        <v>641</v>
      </c>
      <c r="C647" t="s">
        <v>642</v>
      </c>
      <c r="I647" s="3"/>
      <c r="J647"/>
    </row>
    <row r="648" spans="2:10" x14ac:dyDescent="0.25">
      <c r="B648" s="2" t="s">
        <v>645</v>
      </c>
      <c r="C648" s="2" t="s">
        <v>646</v>
      </c>
      <c r="I648" s="3"/>
      <c r="J648"/>
    </row>
    <row r="649" spans="2:10" x14ac:dyDescent="0.25">
      <c r="B649" s="2" t="s">
        <v>647</v>
      </c>
      <c r="C649" s="2" t="s">
        <v>648</v>
      </c>
      <c r="I649" s="3"/>
      <c r="J649"/>
    </row>
    <row r="650" spans="2:10" x14ac:dyDescent="0.25">
      <c r="B650" s="4" t="s">
        <v>649</v>
      </c>
      <c r="C650" s="4" t="s">
        <v>650</v>
      </c>
      <c r="I650" s="3"/>
      <c r="J650"/>
    </row>
    <row r="651" spans="2:10" x14ac:dyDescent="0.25">
      <c r="B651" s="4" t="s">
        <v>651</v>
      </c>
      <c r="C651" s="4" t="s">
        <v>652</v>
      </c>
      <c r="I651" s="3"/>
      <c r="J651"/>
    </row>
    <row r="652" spans="2:10" x14ac:dyDescent="0.25">
      <c r="B652" s="2" t="s">
        <v>653</v>
      </c>
      <c r="C652" s="2" t="s">
        <v>654</v>
      </c>
      <c r="I652" s="3"/>
      <c r="J652"/>
    </row>
    <row r="653" spans="2:10" x14ac:dyDescent="0.25">
      <c r="B653" s="4" t="s">
        <v>1501</v>
      </c>
      <c r="C653" s="4" t="s">
        <v>1502</v>
      </c>
      <c r="I653" s="3"/>
      <c r="J653"/>
    </row>
    <row r="654" spans="2:10" x14ac:dyDescent="0.25">
      <c r="B654" s="4" t="s">
        <v>1503</v>
      </c>
      <c r="C654" s="4" t="s">
        <v>1504</v>
      </c>
      <c r="I654" s="3"/>
      <c r="J654"/>
    </row>
    <row r="655" spans="2:10" x14ac:dyDescent="0.25">
      <c r="B655" s="4" t="s">
        <v>1505</v>
      </c>
      <c r="C655" s="4" t="s">
        <v>1506</v>
      </c>
      <c r="I655" s="3"/>
      <c r="J655"/>
    </row>
    <row r="656" spans="2:10" x14ac:dyDescent="0.25">
      <c r="B656" s="2" t="s">
        <v>655</v>
      </c>
      <c r="C656" s="2" t="s">
        <v>656</v>
      </c>
      <c r="I656" s="3"/>
      <c r="J656"/>
    </row>
    <row r="657" spans="2:10" x14ac:dyDescent="0.25">
      <c r="B657" s="2" t="s">
        <v>657</v>
      </c>
      <c r="C657" s="2" t="s">
        <v>658</v>
      </c>
      <c r="I657" s="3"/>
      <c r="J657"/>
    </row>
    <row r="658" spans="2:10" x14ac:dyDescent="0.25">
      <c r="B658" s="4" t="s">
        <v>1507</v>
      </c>
      <c r="C658" s="4" t="s">
        <v>1508</v>
      </c>
      <c r="I658" s="3"/>
      <c r="J658"/>
    </row>
    <row r="659" spans="2:10" x14ac:dyDescent="0.25">
      <c r="B659" s="4" t="s">
        <v>1509</v>
      </c>
      <c r="C659" s="4" t="s">
        <v>1510</v>
      </c>
      <c r="I659" s="3"/>
      <c r="J659"/>
    </row>
    <row r="660" spans="2:10" x14ac:dyDescent="0.25">
      <c r="B660" s="4" t="s">
        <v>1511</v>
      </c>
      <c r="C660" s="4" t="s">
        <v>1512</v>
      </c>
      <c r="I660" s="3"/>
      <c r="J660"/>
    </row>
    <row r="661" spans="2:10" x14ac:dyDescent="0.25">
      <c r="B661" s="2" t="s">
        <v>659</v>
      </c>
      <c r="C661" s="2" t="s">
        <v>660</v>
      </c>
      <c r="I661" s="3"/>
      <c r="J661"/>
    </row>
    <row r="662" spans="2:10" x14ac:dyDescent="0.25">
      <c r="B662" s="4" t="s">
        <v>1513</v>
      </c>
      <c r="C662" s="4" t="s">
        <v>1514</v>
      </c>
      <c r="I662" s="3"/>
      <c r="J662"/>
    </row>
    <row r="663" spans="2:10" x14ac:dyDescent="0.25">
      <c r="B663" s="4" t="s">
        <v>1515</v>
      </c>
      <c r="C663" s="4" t="s">
        <v>1516</v>
      </c>
      <c r="I663" s="3"/>
      <c r="J663"/>
    </row>
    <row r="664" spans="2:10" x14ac:dyDescent="0.25">
      <c r="B664" s="4" t="s">
        <v>1517</v>
      </c>
      <c r="C664" s="4" t="s">
        <v>1518</v>
      </c>
      <c r="I664" s="3"/>
      <c r="J664"/>
    </row>
    <row r="665" spans="2:10" x14ac:dyDescent="0.25">
      <c r="B665" s="3" t="s">
        <v>1519</v>
      </c>
      <c r="C665" s="3" t="s">
        <v>1520</v>
      </c>
      <c r="I665" s="3"/>
      <c r="J665"/>
    </row>
    <row r="666" spans="2:10" x14ac:dyDescent="0.25">
      <c r="B666" s="3" t="s">
        <v>1521</v>
      </c>
      <c r="C666" s="3" t="s">
        <v>1522</v>
      </c>
      <c r="I666" s="3"/>
      <c r="J666"/>
    </row>
    <row r="667" spans="2:10" x14ac:dyDescent="0.25">
      <c r="B667" s="3" t="s">
        <v>1523</v>
      </c>
      <c r="C667" s="3" t="s">
        <v>1524</v>
      </c>
      <c r="I667" s="3"/>
      <c r="J667"/>
    </row>
    <row r="668" spans="2:10" x14ac:dyDescent="0.25">
      <c r="B668" s="4" t="s">
        <v>1525</v>
      </c>
      <c r="C668" s="4" t="s">
        <v>1526</v>
      </c>
      <c r="I668" s="3"/>
      <c r="J668"/>
    </row>
    <row r="669" spans="2:10" x14ac:dyDescent="0.25">
      <c r="B669" s="4" t="s">
        <v>1527</v>
      </c>
      <c r="C669" s="4" t="s">
        <v>1528</v>
      </c>
      <c r="I669" s="3"/>
      <c r="J669"/>
    </row>
    <row r="670" spans="2:10" x14ac:dyDescent="0.25">
      <c r="B670" s="2" t="s">
        <v>661</v>
      </c>
      <c r="C670" s="2" t="s">
        <v>662</v>
      </c>
      <c r="I670" s="3"/>
      <c r="J670"/>
    </row>
    <row r="671" spans="2:10" x14ac:dyDescent="0.25">
      <c r="B671" s="2" t="s">
        <v>663</v>
      </c>
      <c r="C671" s="2" t="s">
        <v>664</v>
      </c>
      <c r="I671" s="3"/>
      <c r="J671"/>
    </row>
    <row r="672" spans="2:10" x14ac:dyDescent="0.25">
      <c r="B672" s="4" t="s">
        <v>1529</v>
      </c>
      <c r="C672" s="4" t="s">
        <v>1530</v>
      </c>
      <c r="I672" s="3"/>
      <c r="J672"/>
    </row>
    <row r="673" spans="2:10" x14ac:dyDescent="0.25">
      <c r="B673" s="4" t="s">
        <v>1531</v>
      </c>
      <c r="C673" s="4" t="s">
        <v>1532</v>
      </c>
      <c r="I673" s="3"/>
      <c r="J673"/>
    </row>
    <row r="674" spans="2:10" x14ac:dyDescent="0.25">
      <c r="B674" s="4" t="s">
        <v>1533</v>
      </c>
      <c r="C674" s="4" t="s">
        <v>1534</v>
      </c>
      <c r="I674" s="3"/>
      <c r="J674"/>
    </row>
    <row r="675" spans="2:10" x14ac:dyDescent="0.25">
      <c r="B675" s="2" t="s">
        <v>665</v>
      </c>
      <c r="C675" s="2" t="s">
        <v>666</v>
      </c>
      <c r="I675" s="3"/>
      <c r="J675"/>
    </row>
    <row r="676" spans="2:10" x14ac:dyDescent="0.25">
      <c r="B676" t="s">
        <v>667</v>
      </c>
      <c r="C676" t="s">
        <v>668</v>
      </c>
      <c r="I676" s="3"/>
      <c r="J676"/>
    </row>
    <row r="677" spans="2:10" x14ac:dyDescent="0.25">
      <c r="B677" s="2" t="s">
        <v>669</v>
      </c>
      <c r="C677" s="2" t="s">
        <v>670</v>
      </c>
      <c r="I677" s="3"/>
      <c r="J677"/>
    </row>
    <row r="678" spans="2:10" x14ac:dyDescent="0.25">
      <c r="B678" s="4" t="s">
        <v>1535</v>
      </c>
      <c r="C678" s="4" t="s">
        <v>1536</v>
      </c>
      <c r="I678" s="3"/>
      <c r="J678"/>
    </row>
    <row r="679" spans="2:10" x14ac:dyDescent="0.25">
      <c r="B679" s="4" t="s">
        <v>1537</v>
      </c>
      <c r="C679" s="4" t="s">
        <v>1538</v>
      </c>
      <c r="I679" s="3"/>
      <c r="J679"/>
    </row>
    <row r="680" spans="2:10" x14ac:dyDescent="0.25">
      <c r="B680" s="2" t="s">
        <v>671</v>
      </c>
      <c r="C680" s="2" t="s">
        <v>672</v>
      </c>
      <c r="I680" s="3"/>
      <c r="J680"/>
    </row>
    <row r="681" spans="2:10" x14ac:dyDescent="0.25">
      <c r="B681" s="4" t="s">
        <v>1539</v>
      </c>
      <c r="C681" s="4" t="s">
        <v>1540</v>
      </c>
      <c r="I681" s="3"/>
      <c r="J681"/>
    </row>
    <row r="682" spans="2:10" x14ac:dyDescent="0.25">
      <c r="B682" s="4" t="s">
        <v>1541</v>
      </c>
      <c r="C682" s="4" t="s">
        <v>1542</v>
      </c>
      <c r="I682" s="3"/>
      <c r="J682"/>
    </row>
    <row r="683" spans="2:10" x14ac:dyDescent="0.25">
      <c r="B683" s="4" t="s">
        <v>1543</v>
      </c>
      <c r="C683" s="4" t="s">
        <v>1544</v>
      </c>
      <c r="I683" s="3"/>
      <c r="J683"/>
    </row>
    <row r="684" spans="2:10" x14ac:dyDescent="0.25">
      <c r="B684" s="4" t="s">
        <v>1545</v>
      </c>
      <c r="C684" s="4" t="s">
        <v>1546</v>
      </c>
      <c r="I684" s="3"/>
      <c r="J684"/>
    </row>
    <row r="685" spans="2:10" x14ac:dyDescent="0.25">
      <c r="B685" s="4" t="s">
        <v>1547</v>
      </c>
      <c r="C685" s="4" t="s">
        <v>1548</v>
      </c>
      <c r="I685" s="3"/>
      <c r="J685"/>
    </row>
    <row r="686" spans="2:10" x14ac:dyDescent="0.25">
      <c r="B686" s="4" t="s">
        <v>1549</v>
      </c>
      <c r="C686" s="4" t="s">
        <v>1550</v>
      </c>
      <c r="I686" s="3"/>
      <c r="J686"/>
    </row>
    <row r="687" spans="2:10" x14ac:dyDescent="0.25">
      <c r="B687" s="4" t="s">
        <v>1551</v>
      </c>
      <c r="C687" s="4" t="s">
        <v>1552</v>
      </c>
      <c r="I687" s="3"/>
      <c r="J687"/>
    </row>
    <row r="688" spans="2:10" x14ac:dyDescent="0.25">
      <c r="B688" s="2" t="s">
        <v>673</v>
      </c>
      <c r="C688" s="2" t="s">
        <v>674</v>
      </c>
      <c r="I688" s="3"/>
      <c r="J688"/>
    </row>
    <row r="689" spans="2:10" x14ac:dyDescent="0.25">
      <c r="B689" s="4" t="s">
        <v>1553</v>
      </c>
      <c r="C689" s="4" t="s">
        <v>1554</v>
      </c>
      <c r="I689" s="3"/>
      <c r="J689"/>
    </row>
    <row r="690" spans="2:10" x14ac:dyDescent="0.25">
      <c r="B690" s="4" t="s">
        <v>1555</v>
      </c>
      <c r="C690" s="4" t="s">
        <v>1556</v>
      </c>
      <c r="I690" s="3"/>
      <c r="J690"/>
    </row>
    <row r="691" spans="2:10" x14ac:dyDescent="0.25">
      <c r="B691" s="4" t="s">
        <v>1557</v>
      </c>
      <c r="C691" s="4" t="s">
        <v>1558</v>
      </c>
      <c r="I691" s="3"/>
      <c r="J691"/>
    </row>
    <row r="692" spans="2:10" x14ac:dyDescent="0.25">
      <c r="B692" s="4" t="s">
        <v>1559</v>
      </c>
      <c r="C692" s="4" t="s">
        <v>1560</v>
      </c>
      <c r="I692" s="3"/>
      <c r="J692"/>
    </row>
    <row r="693" spans="2:10" x14ac:dyDescent="0.25">
      <c r="B693" s="4" t="s">
        <v>1561</v>
      </c>
      <c r="C693" s="4" t="s">
        <v>1562</v>
      </c>
      <c r="I693" s="3"/>
      <c r="J693"/>
    </row>
    <row r="694" spans="2:10" x14ac:dyDescent="0.25">
      <c r="B694" s="4" t="s">
        <v>1563</v>
      </c>
      <c r="C694" s="4" t="s">
        <v>1564</v>
      </c>
      <c r="I694" s="3"/>
      <c r="J694"/>
    </row>
    <row r="695" spans="2:10" x14ac:dyDescent="0.25">
      <c r="B695" s="4" t="s">
        <v>1565</v>
      </c>
      <c r="C695" s="4" t="s">
        <v>1566</v>
      </c>
      <c r="I695" s="3"/>
      <c r="J695"/>
    </row>
    <row r="696" spans="2:10" x14ac:dyDescent="0.25">
      <c r="B696" s="4" t="s">
        <v>1567</v>
      </c>
      <c r="C696" s="4" t="s">
        <v>1568</v>
      </c>
      <c r="I696" s="3"/>
      <c r="J696"/>
    </row>
    <row r="697" spans="2:10" x14ac:dyDescent="0.25">
      <c r="B697" s="2" t="s">
        <v>675</v>
      </c>
      <c r="C697" s="2" t="s">
        <v>676</v>
      </c>
      <c r="I697" s="3"/>
      <c r="J697"/>
    </row>
    <row r="698" spans="2:10" x14ac:dyDescent="0.25">
      <c r="B698" s="4" t="s">
        <v>1569</v>
      </c>
      <c r="C698" s="4" t="s">
        <v>1570</v>
      </c>
      <c r="I698" s="3"/>
      <c r="J698"/>
    </row>
    <row r="699" spans="2:10" x14ac:dyDescent="0.25">
      <c r="B699" s="4" t="s">
        <v>1571</v>
      </c>
      <c r="C699" s="4" t="s">
        <v>1572</v>
      </c>
      <c r="I699" s="3"/>
      <c r="J699"/>
    </row>
    <row r="700" spans="2:10" x14ac:dyDescent="0.25">
      <c r="B700" s="4" t="s">
        <v>1573</v>
      </c>
      <c r="C700" s="4" t="s">
        <v>1574</v>
      </c>
      <c r="I700" s="3"/>
      <c r="J700"/>
    </row>
    <row r="701" spans="2:10" x14ac:dyDescent="0.25">
      <c r="B701" s="4" t="s">
        <v>1575</v>
      </c>
      <c r="C701" s="4" t="s">
        <v>1576</v>
      </c>
      <c r="I701" s="3"/>
      <c r="J701"/>
    </row>
    <row r="702" spans="2:10" x14ac:dyDescent="0.25">
      <c r="B702" s="4" t="s">
        <v>1577</v>
      </c>
      <c r="C702" s="4" t="s">
        <v>1578</v>
      </c>
      <c r="I702" s="3"/>
      <c r="J702"/>
    </row>
    <row r="703" spans="2:10" x14ac:dyDescent="0.25">
      <c r="B703" s="4" t="s">
        <v>1579</v>
      </c>
      <c r="C703" s="4" t="s">
        <v>1552</v>
      </c>
      <c r="I703" s="3"/>
      <c r="J703"/>
    </row>
    <row r="704" spans="2:10" x14ac:dyDescent="0.25">
      <c r="B704" s="2" t="s">
        <v>677</v>
      </c>
      <c r="C704" s="2" t="s">
        <v>678</v>
      </c>
      <c r="I704" s="3"/>
      <c r="J704"/>
    </row>
    <row r="705" spans="2:10" x14ac:dyDescent="0.25">
      <c r="B705" s="4" t="s">
        <v>1580</v>
      </c>
      <c r="C705" s="4" t="s">
        <v>1581</v>
      </c>
      <c r="I705" s="3"/>
      <c r="J705"/>
    </row>
    <row r="706" spans="2:10" x14ac:dyDescent="0.25">
      <c r="B706" s="4" t="s">
        <v>1582</v>
      </c>
      <c r="C706" s="4" t="s">
        <v>1583</v>
      </c>
      <c r="I706" s="3"/>
      <c r="J706"/>
    </row>
    <row r="707" spans="2:10" x14ac:dyDescent="0.25">
      <c r="B707" s="4" t="s">
        <v>1584</v>
      </c>
      <c r="C707" s="4" t="s">
        <v>1585</v>
      </c>
      <c r="I707" s="3"/>
      <c r="J707"/>
    </row>
    <row r="708" spans="2:10" x14ac:dyDescent="0.25">
      <c r="B708" s="4" t="s">
        <v>1586</v>
      </c>
      <c r="C708" s="4" t="s">
        <v>1587</v>
      </c>
      <c r="I708" s="3"/>
      <c r="J708"/>
    </row>
    <row r="709" spans="2:10" x14ac:dyDescent="0.25">
      <c r="B709" s="2" t="s">
        <v>679</v>
      </c>
      <c r="C709" s="2" t="s">
        <v>680</v>
      </c>
      <c r="I709" s="3"/>
      <c r="J709"/>
    </row>
    <row r="710" spans="2:10" x14ac:dyDescent="0.25">
      <c r="B710" s="2" t="s">
        <v>681</v>
      </c>
      <c r="C710" s="2" t="s">
        <v>682</v>
      </c>
      <c r="I710" s="3"/>
      <c r="J710"/>
    </row>
    <row r="711" spans="2:10" x14ac:dyDescent="0.25">
      <c r="B711" s="4" t="s">
        <v>1588</v>
      </c>
      <c r="C711" s="4" t="s">
        <v>1589</v>
      </c>
      <c r="I711" s="3"/>
      <c r="J711"/>
    </row>
    <row r="712" spans="2:10" x14ac:dyDescent="0.25">
      <c r="B712" s="4" t="s">
        <v>1590</v>
      </c>
      <c r="C712" s="4" t="s">
        <v>1591</v>
      </c>
      <c r="I712" s="3"/>
      <c r="J712"/>
    </row>
    <row r="713" spans="2:10" x14ac:dyDescent="0.25">
      <c r="B713" s="4" t="s">
        <v>1592</v>
      </c>
      <c r="C713" s="4" t="s">
        <v>1593</v>
      </c>
      <c r="I713" s="3"/>
      <c r="J713"/>
    </row>
    <row r="714" spans="2:10" x14ac:dyDescent="0.25">
      <c r="B714" s="4" t="s">
        <v>1594</v>
      </c>
      <c r="C714" s="4" t="s">
        <v>1595</v>
      </c>
      <c r="I714" s="3"/>
      <c r="J714"/>
    </row>
    <row r="715" spans="2:10" x14ac:dyDescent="0.25">
      <c r="B715" s="4" t="s">
        <v>1596</v>
      </c>
      <c r="C715" s="4" t="s">
        <v>1597</v>
      </c>
      <c r="I715" s="3"/>
      <c r="J715"/>
    </row>
    <row r="716" spans="2:10" x14ac:dyDescent="0.25">
      <c r="B716" s="2" t="s">
        <v>683</v>
      </c>
      <c r="C716" s="2" t="s">
        <v>664</v>
      </c>
      <c r="I716" s="3"/>
      <c r="J716"/>
    </row>
    <row r="717" spans="2:10" x14ac:dyDescent="0.25">
      <c r="B717" s="4" t="s">
        <v>1598</v>
      </c>
      <c r="C717" s="4" t="s">
        <v>1599</v>
      </c>
      <c r="I717" s="3"/>
      <c r="J717"/>
    </row>
    <row r="718" spans="2:10" x14ac:dyDescent="0.25">
      <c r="B718" s="4" t="s">
        <v>1600</v>
      </c>
      <c r="C718" s="4" t="s">
        <v>1601</v>
      </c>
      <c r="I718" s="3"/>
      <c r="J718"/>
    </row>
    <row r="719" spans="2:10" x14ac:dyDescent="0.25">
      <c r="B719" s="2" t="s">
        <v>684</v>
      </c>
      <c r="C719" s="2" t="s">
        <v>685</v>
      </c>
      <c r="I719" s="3"/>
      <c r="J719"/>
    </row>
    <row r="720" spans="2:10" x14ac:dyDescent="0.25">
      <c r="B720" t="s">
        <v>686</v>
      </c>
      <c r="C720" t="s">
        <v>687</v>
      </c>
      <c r="I720" s="3"/>
      <c r="J720"/>
    </row>
    <row r="721" spans="2:10" x14ac:dyDescent="0.25">
      <c r="B721" s="2" t="s">
        <v>688</v>
      </c>
      <c r="C721" s="2" t="s">
        <v>689</v>
      </c>
      <c r="I721" s="3"/>
      <c r="J721"/>
    </row>
    <row r="722" spans="2:10" x14ac:dyDescent="0.25">
      <c r="B722" s="4" t="s">
        <v>1602</v>
      </c>
      <c r="C722" s="4" t="s">
        <v>1603</v>
      </c>
      <c r="I722" s="3"/>
      <c r="J722"/>
    </row>
    <row r="723" spans="2:10" x14ac:dyDescent="0.25">
      <c r="B723" s="4" t="s">
        <v>1604</v>
      </c>
      <c r="C723" s="4" t="s">
        <v>1605</v>
      </c>
      <c r="I723" s="3"/>
      <c r="J723"/>
    </row>
    <row r="724" spans="2:10" x14ac:dyDescent="0.25">
      <c r="B724" s="4" t="s">
        <v>1606</v>
      </c>
      <c r="C724" s="4" t="s">
        <v>1607</v>
      </c>
      <c r="I724" s="3"/>
      <c r="J724"/>
    </row>
    <row r="725" spans="2:10" x14ac:dyDescent="0.25">
      <c r="B725" s="4" t="s">
        <v>1608</v>
      </c>
      <c r="C725" s="4" t="s">
        <v>1609</v>
      </c>
      <c r="I725" s="3"/>
      <c r="J725"/>
    </row>
    <row r="726" spans="2:10" x14ac:dyDescent="0.25">
      <c r="B726" s="4" t="s">
        <v>1610</v>
      </c>
      <c r="C726" s="4" t="s">
        <v>1001</v>
      </c>
      <c r="I726" s="3"/>
      <c r="J726"/>
    </row>
    <row r="727" spans="2:10" x14ac:dyDescent="0.25">
      <c r="B727" s="2" t="s">
        <v>690</v>
      </c>
      <c r="C727" s="2" t="s">
        <v>691</v>
      </c>
      <c r="I727" s="3"/>
      <c r="J727"/>
    </row>
    <row r="728" spans="2:10" x14ac:dyDescent="0.25">
      <c r="B728" s="4" t="s">
        <v>1611</v>
      </c>
      <c r="C728" s="4" t="s">
        <v>1612</v>
      </c>
      <c r="I728" s="3"/>
      <c r="J728"/>
    </row>
    <row r="729" spans="2:10" x14ac:dyDescent="0.25">
      <c r="B729" s="4" t="s">
        <v>1613</v>
      </c>
      <c r="C729" s="4" t="s">
        <v>1614</v>
      </c>
      <c r="I729" s="3"/>
      <c r="J729"/>
    </row>
    <row r="730" spans="2:10" x14ac:dyDescent="0.25">
      <c r="B730" s="4" t="s">
        <v>1615</v>
      </c>
      <c r="C730" s="4" t="s">
        <v>1607</v>
      </c>
      <c r="I730" s="3"/>
      <c r="J730"/>
    </row>
    <row r="731" spans="2:10" x14ac:dyDescent="0.25">
      <c r="B731" s="4" t="s">
        <v>1616</v>
      </c>
      <c r="C731" s="4" t="s">
        <v>1617</v>
      </c>
      <c r="I731" s="3"/>
      <c r="J731"/>
    </row>
    <row r="732" spans="2:10" x14ac:dyDescent="0.25">
      <c r="B732" s="4" t="s">
        <v>1618</v>
      </c>
      <c r="C732" s="4" t="s">
        <v>1619</v>
      </c>
      <c r="I732" s="3"/>
      <c r="J732"/>
    </row>
    <row r="733" spans="2:10" x14ac:dyDescent="0.25">
      <c r="B733" s="4" t="s">
        <v>1620</v>
      </c>
      <c r="C733" s="4" t="s">
        <v>1001</v>
      </c>
      <c r="I733" s="3"/>
      <c r="J733"/>
    </row>
    <row r="734" spans="2:10" x14ac:dyDescent="0.25">
      <c r="B734" s="2" t="s">
        <v>692</v>
      </c>
      <c r="C734" s="2" t="s">
        <v>693</v>
      </c>
      <c r="I734" s="3"/>
      <c r="J734"/>
    </row>
    <row r="735" spans="2:10" x14ac:dyDescent="0.25">
      <c r="B735" s="4" t="s">
        <v>1621</v>
      </c>
      <c r="C735" s="4" t="s">
        <v>1622</v>
      </c>
      <c r="I735" s="3"/>
      <c r="J735"/>
    </row>
    <row r="736" spans="2:10" x14ac:dyDescent="0.25">
      <c r="B736" s="3" t="s">
        <v>1623</v>
      </c>
      <c r="C736" s="3" t="s">
        <v>1624</v>
      </c>
      <c r="I736" s="3"/>
      <c r="J736"/>
    </row>
    <row r="737" spans="2:10" x14ac:dyDescent="0.25">
      <c r="B737" s="3" t="s">
        <v>1625</v>
      </c>
      <c r="C737" s="3" t="s">
        <v>1626</v>
      </c>
      <c r="I737" s="3"/>
      <c r="J737"/>
    </row>
    <row r="738" spans="2:10" x14ac:dyDescent="0.25">
      <c r="B738" s="3" t="s">
        <v>1627</v>
      </c>
      <c r="C738" s="3" t="s">
        <v>1628</v>
      </c>
      <c r="I738" s="3"/>
      <c r="J738"/>
    </row>
    <row r="739" spans="2:10" x14ac:dyDescent="0.25">
      <c r="B739" s="3" t="s">
        <v>1629</v>
      </c>
      <c r="C739" s="3" t="s">
        <v>1630</v>
      </c>
      <c r="I739" s="3"/>
      <c r="J739"/>
    </row>
    <row r="740" spans="2:10" x14ac:dyDescent="0.25">
      <c r="B740" s="4" t="s">
        <v>1631</v>
      </c>
      <c r="C740" s="4" t="s">
        <v>1632</v>
      </c>
      <c r="I740" s="3"/>
      <c r="J740"/>
    </row>
    <row r="741" spans="2:10" x14ac:dyDescent="0.25">
      <c r="B741" s="4" t="s">
        <v>1633</v>
      </c>
      <c r="C741" s="4" t="s">
        <v>1634</v>
      </c>
      <c r="I741" s="3"/>
      <c r="J741"/>
    </row>
    <row r="742" spans="2:10" x14ac:dyDescent="0.25">
      <c r="B742" s="4" t="s">
        <v>1635</v>
      </c>
      <c r="C742" s="4" t="s">
        <v>1636</v>
      </c>
      <c r="I742" s="3"/>
      <c r="J742"/>
    </row>
    <row r="743" spans="2:10" x14ac:dyDescent="0.25">
      <c r="B743" s="3" t="s">
        <v>1637</v>
      </c>
      <c r="C743" s="3" t="s">
        <v>1638</v>
      </c>
      <c r="I743" s="3"/>
      <c r="J743"/>
    </row>
    <row r="744" spans="2:10" x14ac:dyDescent="0.25">
      <c r="B744" s="4" t="s">
        <v>694</v>
      </c>
      <c r="C744" s="4" t="s">
        <v>695</v>
      </c>
      <c r="I744" s="3"/>
      <c r="J744"/>
    </row>
    <row r="745" spans="2:10" x14ac:dyDescent="0.25">
      <c r="B745" s="2" t="s">
        <v>696</v>
      </c>
      <c r="C745" s="2" t="s">
        <v>697</v>
      </c>
      <c r="I745" s="3"/>
      <c r="J745"/>
    </row>
    <row r="746" spans="2:10" x14ac:dyDescent="0.25">
      <c r="B746" s="4" t="s">
        <v>1639</v>
      </c>
      <c r="C746" s="4" t="s">
        <v>1640</v>
      </c>
      <c r="I746" s="3"/>
      <c r="J746"/>
    </row>
    <row r="747" spans="2:10" x14ac:dyDescent="0.25">
      <c r="B747" s="4" t="s">
        <v>1641</v>
      </c>
      <c r="C747" s="4" t="s">
        <v>1642</v>
      </c>
      <c r="I747" s="3"/>
      <c r="J747"/>
    </row>
    <row r="748" spans="2:10" x14ac:dyDescent="0.25">
      <c r="B748" s="4" t="s">
        <v>1643</v>
      </c>
      <c r="C748" s="4" t="s">
        <v>1644</v>
      </c>
      <c r="I748" s="3"/>
      <c r="J748"/>
    </row>
    <row r="749" spans="2:10" x14ac:dyDescent="0.25">
      <c r="B749" s="4" t="s">
        <v>1645</v>
      </c>
      <c r="C749" s="4" t="s">
        <v>1646</v>
      </c>
      <c r="I749" s="3"/>
      <c r="J749"/>
    </row>
    <row r="750" spans="2:10" x14ac:dyDescent="0.25">
      <c r="B750" t="s">
        <v>698</v>
      </c>
      <c r="C750" t="s">
        <v>699</v>
      </c>
      <c r="I750" s="3"/>
      <c r="J750"/>
    </row>
    <row r="751" spans="2:10" x14ac:dyDescent="0.25">
      <c r="B751" s="2" t="s">
        <v>700</v>
      </c>
      <c r="C751" s="2" t="s">
        <v>701</v>
      </c>
      <c r="I751" s="3"/>
      <c r="J751"/>
    </row>
    <row r="752" spans="2:10" x14ac:dyDescent="0.25">
      <c r="B752" s="4" t="s">
        <v>1647</v>
      </c>
      <c r="C752" s="4" t="s">
        <v>1648</v>
      </c>
      <c r="I752" s="3"/>
      <c r="J752"/>
    </row>
    <row r="753" spans="2:10" x14ac:dyDescent="0.25">
      <c r="B753" s="4" t="s">
        <v>1649</v>
      </c>
      <c r="C753" s="4" t="s">
        <v>1650</v>
      </c>
      <c r="I753" s="3"/>
      <c r="J753"/>
    </row>
    <row r="754" spans="2:10" x14ac:dyDescent="0.25">
      <c r="B754" s="4" t="s">
        <v>1651</v>
      </c>
      <c r="C754" s="4" t="s">
        <v>1652</v>
      </c>
      <c r="I754" s="3"/>
      <c r="J754"/>
    </row>
    <row r="755" spans="2:10" x14ac:dyDescent="0.25">
      <c r="B755" s="4" t="s">
        <v>1653</v>
      </c>
      <c r="C755" s="4" t="s">
        <v>1654</v>
      </c>
      <c r="I755" s="3"/>
      <c r="J755"/>
    </row>
    <row r="756" spans="2:10" x14ac:dyDescent="0.25">
      <c r="B756" s="4" t="s">
        <v>1655</v>
      </c>
      <c r="C756" s="4" t="s">
        <v>1656</v>
      </c>
      <c r="I756" s="3"/>
      <c r="J756"/>
    </row>
    <row r="757" spans="2:10" x14ac:dyDescent="0.25">
      <c r="B757" s="2" t="s">
        <v>702</v>
      </c>
      <c r="C757" s="2" t="s">
        <v>703</v>
      </c>
      <c r="I757" s="3"/>
      <c r="J757"/>
    </row>
    <row r="758" spans="2:10" x14ac:dyDescent="0.25">
      <c r="B758" s="2" t="s">
        <v>704</v>
      </c>
      <c r="C758" s="2" t="s">
        <v>705</v>
      </c>
      <c r="I758" s="3"/>
      <c r="J758"/>
    </row>
    <row r="759" spans="2:10" x14ac:dyDescent="0.25">
      <c r="B759" s="4" t="s">
        <v>1657</v>
      </c>
      <c r="C759" s="4" t="s">
        <v>1658</v>
      </c>
      <c r="I759" s="3"/>
      <c r="J759"/>
    </row>
    <row r="760" spans="2:10" x14ac:dyDescent="0.25">
      <c r="B760" s="4" t="s">
        <v>1659</v>
      </c>
      <c r="C760" s="4" t="s">
        <v>1660</v>
      </c>
      <c r="I760" s="3"/>
      <c r="J760"/>
    </row>
    <row r="761" spans="2:10" x14ac:dyDescent="0.25">
      <c r="B761" s="4" t="s">
        <v>1661</v>
      </c>
      <c r="C761" s="4" t="s">
        <v>1662</v>
      </c>
      <c r="I761" s="3"/>
      <c r="J761"/>
    </row>
    <row r="762" spans="2:10" x14ac:dyDescent="0.25">
      <c r="B762" s="4" t="s">
        <v>1663</v>
      </c>
      <c r="C762" s="4" t="s">
        <v>1664</v>
      </c>
      <c r="I762" s="3"/>
      <c r="J762"/>
    </row>
    <row r="763" spans="2:10" x14ac:dyDescent="0.25">
      <c r="B763" s="4" t="s">
        <v>1665</v>
      </c>
      <c r="C763" s="4" t="s">
        <v>1666</v>
      </c>
      <c r="I763" s="3"/>
      <c r="J763"/>
    </row>
    <row r="764" spans="2:10" x14ac:dyDescent="0.25">
      <c r="B764" s="2" t="s">
        <v>706</v>
      </c>
      <c r="C764" s="2" t="s">
        <v>707</v>
      </c>
      <c r="I764" s="3"/>
      <c r="J764"/>
    </row>
    <row r="765" spans="2:10" x14ac:dyDescent="0.25">
      <c r="B765" s="2" t="s">
        <v>708</v>
      </c>
      <c r="C765" s="2" t="s">
        <v>709</v>
      </c>
      <c r="I765" s="3"/>
      <c r="J765"/>
    </row>
    <row r="766" spans="2:10" x14ac:dyDescent="0.25">
      <c r="B766" s="4" t="s">
        <v>1667</v>
      </c>
      <c r="C766" s="4" t="s">
        <v>1668</v>
      </c>
      <c r="I766" s="3"/>
      <c r="J766"/>
    </row>
    <row r="767" spans="2:10" x14ac:dyDescent="0.25">
      <c r="B767" s="4" t="s">
        <v>1669</v>
      </c>
      <c r="C767" s="4" t="s">
        <v>1670</v>
      </c>
      <c r="I767" s="3"/>
      <c r="J767"/>
    </row>
    <row r="768" spans="2:10" x14ac:dyDescent="0.25">
      <c r="B768" s="4" t="s">
        <v>1671</v>
      </c>
      <c r="C768" s="4" t="s">
        <v>1672</v>
      </c>
      <c r="I768" s="3"/>
      <c r="J768"/>
    </row>
    <row r="769" spans="2:10" x14ac:dyDescent="0.25">
      <c r="B769" s="4" t="s">
        <v>1673</v>
      </c>
      <c r="C769" s="4" t="s">
        <v>1674</v>
      </c>
      <c r="I769" s="3"/>
      <c r="J769"/>
    </row>
    <row r="770" spans="2:10" x14ac:dyDescent="0.25">
      <c r="B770" s="4" t="s">
        <v>1675</v>
      </c>
      <c r="C770" s="4" t="s">
        <v>1676</v>
      </c>
      <c r="I770" s="3"/>
      <c r="J770"/>
    </row>
    <row r="771" spans="2:10" x14ac:dyDescent="0.25">
      <c r="B771" s="2" t="s">
        <v>710</v>
      </c>
      <c r="C771" s="2" t="s">
        <v>711</v>
      </c>
      <c r="I771" s="3"/>
      <c r="J771"/>
    </row>
    <row r="772" spans="2:10" x14ac:dyDescent="0.25">
      <c r="B772" t="s">
        <v>712</v>
      </c>
      <c r="C772" t="s">
        <v>713</v>
      </c>
      <c r="I772" s="3"/>
      <c r="J772"/>
    </row>
    <row r="773" spans="2:10" x14ac:dyDescent="0.25">
      <c r="B773" s="2" t="s">
        <v>714</v>
      </c>
      <c r="C773" s="2" t="s">
        <v>715</v>
      </c>
      <c r="I773" s="3"/>
      <c r="J773"/>
    </row>
    <row r="774" spans="2:10" x14ac:dyDescent="0.25">
      <c r="B774" s="4" t="s">
        <v>1677</v>
      </c>
      <c r="C774" s="4" t="s">
        <v>1678</v>
      </c>
      <c r="I774" s="3"/>
      <c r="J774"/>
    </row>
    <row r="775" spans="2:10" x14ac:dyDescent="0.25">
      <c r="B775" s="4" t="s">
        <v>1679</v>
      </c>
      <c r="C775" s="4" t="s">
        <v>1680</v>
      </c>
      <c r="I775" s="3"/>
      <c r="J775"/>
    </row>
    <row r="776" spans="2:10" x14ac:dyDescent="0.25">
      <c r="B776" s="4" t="s">
        <v>1681</v>
      </c>
      <c r="C776" s="4" t="s">
        <v>1682</v>
      </c>
      <c r="I776" s="3"/>
      <c r="J776"/>
    </row>
    <row r="777" spans="2:10" x14ac:dyDescent="0.25">
      <c r="B777" s="2" t="s">
        <v>716</v>
      </c>
      <c r="C777" s="2" t="s">
        <v>717</v>
      </c>
      <c r="I777" s="3"/>
      <c r="J777"/>
    </row>
    <row r="778" spans="2:10" x14ac:dyDescent="0.25">
      <c r="B778" s="2" t="s">
        <v>718</v>
      </c>
      <c r="C778" s="2" t="s">
        <v>719</v>
      </c>
      <c r="I778" s="3"/>
      <c r="J778"/>
    </row>
    <row r="779" spans="2:10" x14ac:dyDescent="0.25">
      <c r="B779" s="4" t="s">
        <v>1683</v>
      </c>
      <c r="C779" s="4" t="s">
        <v>1684</v>
      </c>
      <c r="I779" s="3"/>
      <c r="J779"/>
    </row>
    <row r="780" spans="2:10" x14ac:dyDescent="0.25">
      <c r="B780" s="4" t="s">
        <v>1685</v>
      </c>
      <c r="C780" s="4" t="s">
        <v>1686</v>
      </c>
      <c r="I780" s="3"/>
      <c r="J780"/>
    </row>
    <row r="781" spans="2:10" x14ac:dyDescent="0.25">
      <c r="B781" s="2" t="s">
        <v>720</v>
      </c>
      <c r="C781" s="2" t="s">
        <v>721</v>
      </c>
      <c r="I781" s="3"/>
      <c r="J781"/>
    </row>
    <row r="782" spans="2:10" x14ac:dyDescent="0.25">
      <c r="B782" s="4" t="s">
        <v>1687</v>
      </c>
      <c r="C782" s="4" t="s">
        <v>1688</v>
      </c>
      <c r="I782" s="3"/>
      <c r="J782"/>
    </row>
    <row r="783" spans="2:10" x14ac:dyDescent="0.25">
      <c r="B783" s="4" t="s">
        <v>1689</v>
      </c>
      <c r="C783" s="4" t="s">
        <v>1690</v>
      </c>
      <c r="I783" s="3"/>
      <c r="J783"/>
    </row>
    <row r="784" spans="2:10" x14ac:dyDescent="0.25">
      <c r="B784" s="2" t="s">
        <v>722</v>
      </c>
      <c r="C784" s="2" t="s">
        <v>723</v>
      </c>
      <c r="I784" s="3"/>
      <c r="J784"/>
    </row>
    <row r="785" spans="2:10" x14ac:dyDescent="0.25">
      <c r="B785" s="2" t="s">
        <v>724</v>
      </c>
      <c r="C785" s="2" t="s">
        <v>725</v>
      </c>
      <c r="I785" s="3"/>
      <c r="J785"/>
    </row>
    <row r="786" spans="2:10" x14ac:dyDescent="0.25">
      <c r="B786" t="s">
        <v>726</v>
      </c>
      <c r="C786" t="s">
        <v>727</v>
      </c>
      <c r="I786" s="3"/>
      <c r="J786"/>
    </row>
    <row r="787" spans="2:10" x14ac:dyDescent="0.25">
      <c r="B787" s="2" t="s">
        <v>728</v>
      </c>
      <c r="C787" s="2" t="s">
        <v>729</v>
      </c>
      <c r="I787" s="3"/>
      <c r="J787"/>
    </row>
    <row r="788" spans="2:10" x14ac:dyDescent="0.25">
      <c r="B788" s="4" t="s">
        <v>1691</v>
      </c>
      <c r="C788" s="4" t="s">
        <v>1692</v>
      </c>
      <c r="I788" s="3"/>
      <c r="J788"/>
    </row>
    <row r="789" spans="2:10" x14ac:dyDescent="0.25">
      <c r="B789" s="3" t="s">
        <v>1693</v>
      </c>
      <c r="C789" s="3" t="s">
        <v>1694</v>
      </c>
      <c r="I789" s="3"/>
      <c r="J789"/>
    </row>
    <row r="790" spans="2:10" x14ac:dyDescent="0.25">
      <c r="B790" s="3" t="s">
        <v>1695</v>
      </c>
      <c r="C790" s="3" t="s">
        <v>1696</v>
      </c>
      <c r="I790" s="3"/>
      <c r="J790"/>
    </row>
    <row r="791" spans="2:10" x14ac:dyDescent="0.25">
      <c r="B791" s="4" t="s">
        <v>1697</v>
      </c>
      <c r="C791" s="4" t="s">
        <v>1698</v>
      </c>
      <c r="I791" s="3"/>
      <c r="J791"/>
    </row>
    <row r="792" spans="2:10" x14ac:dyDescent="0.25">
      <c r="B792" s="4" t="s">
        <v>1699</v>
      </c>
      <c r="C792" s="4" t="s">
        <v>1700</v>
      </c>
      <c r="I792" s="3"/>
      <c r="J792"/>
    </row>
    <row r="793" spans="2:10" x14ac:dyDescent="0.25">
      <c r="B793" s="4" t="s">
        <v>1701</v>
      </c>
      <c r="C793" s="4" t="s">
        <v>1702</v>
      </c>
      <c r="I793" s="3"/>
      <c r="J793"/>
    </row>
    <row r="794" spans="2:10" x14ac:dyDescent="0.25">
      <c r="B794" s="4" t="s">
        <v>1703</v>
      </c>
      <c r="C794" s="4" t="s">
        <v>1704</v>
      </c>
      <c r="I794" s="3"/>
      <c r="J794"/>
    </row>
    <row r="795" spans="2:10" x14ac:dyDescent="0.25">
      <c r="B795" s="4" t="s">
        <v>1705</v>
      </c>
      <c r="C795" s="4" t="s">
        <v>1706</v>
      </c>
      <c r="I795" s="3"/>
      <c r="J795"/>
    </row>
    <row r="796" spans="2:10" x14ac:dyDescent="0.25">
      <c r="B796" s="3" t="s">
        <v>1707</v>
      </c>
      <c r="C796" s="3" t="s">
        <v>1708</v>
      </c>
      <c r="I796" s="3"/>
      <c r="J796"/>
    </row>
    <row r="797" spans="2:10" x14ac:dyDescent="0.25">
      <c r="B797" s="3" t="s">
        <v>1709</v>
      </c>
      <c r="C797" s="3" t="s">
        <v>1710</v>
      </c>
      <c r="I797" s="3"/>
      <c r="J797"/>
    </row>
    <row r="798" spans="2:10" x14ac:dyDescent="0.25">
      <c r="B798" s="2" t="s">
        <v>730</v>
      </c>
      <c r="C798" s="2" t="s">
        <v>731</v>
      </c>
      <c r="I798" s="3"/>
      <c r="J798"/>
    </row>
    <row r="799" spans="2:10" x14ac:dyDescent="0.25">
      <c r="B799" s="2" t="s">
        <v>732</v>
      </c>
      <c r="C799" s="2" t="s">
        <v>733</v>
      </c>
      <c r="I799" s="3"/>
      <c r="J799"/>
    </row>
    <row r="800" spans="2:10" x14ac:dyDescent="0.25">
      <c r="B800" s="2" t="s">
        <v>734</v>
      </c>
      <c r="C800" s="2" t="s">
        <v>735</v>
      </c>
      <c r="I800" s="3"/>
      <c r="J800"/>
    </row>
    <row r="801" spans="2:10" x14ac:dyDescent="0.25">
      <c r="B801" s="4" t="s">
        <v>1711</v>
      </c>
      <c r="C801" s="4" t="s">
        <v>1712</v>
      </c>
      <c r="I801" s="3"/>
      <c r="J801"/>
    </row>
    <row r="802" spans="2:10" x14ac:dyDescent="0.25">
      <c r="B802" s="2" t="s">
        <v>736</v>
      </c>
      <c r="C802" s="2" t="s">
        <v>737</v>
      </c>
      <c r="I802" s="3"/>
      <c r="J802"/>
    </row>
    <row r="803" spans="2:10" x14ac:dyDescent="0.25">
      <c r="B803" s="2" t="s">
        <v>738</v>
      </c>
      <c r="C803" s="2" t="s">
        <v>739</v>
      </c>
      <c r="I803" s="3"/>
      <c r="J803"/>
    </row>
    <row r="804" spans="2:10" x14ac:dyDescent="0.25">
      <c r="B804" t="s">
        <v>740</v>
      </c>
      <c r="C804" t="s">
        <v>741</v>
      </c>
      <c r="I804" s="3"/>
      <c r="J804"/>
    </row>
    <row r="805" spans="2:10" x14ac:dyDescent="0.25">
      <c r="B805" s="2" t="s">
        <v>742</v>
      </c>
      <c r="C805" s="2" t="s">
        <v>743</v>
      </c>
      <c r="I805" s="3"/>
      <c r="J805"/>
    </row>
    <row r="806" spans="2:10" x14ac:dyDescent="0.25">
      <c r="B806" s="4" t="s">
        <v>1713</v>
      </c>
      <c r="C806" s="4" t="s">
        <v>1714</v>
      </c>
      <c r="I806" s="3"/>
      <c r="J806"/>
    </row>
    <row r="807" spans="2:10" x14ac:dyDescent="0.25">
      <c r="B807" s="4" t="s">
        <v>1715</v>
      </c>
      <c r="C807" s="4" t="s">
        <v>1716</v>
      </c>
      <c r="I807" s="3"/>
      <c r="J807"/>
    </row>
    <row r="808" spans="2:10" x14ac:dyDescent="0.25">
      <c r="B808" s="4" t="s">
        <v>1717</v>
      </c>
      <c r="C808" s="4" t="s">
        <v>1718</v>
      </c>
      <c r="I808" s="3"/>
      <c r="J808"/>
    </row>
    <row r="809" spans="2:10" x14ac:dyDescent="0.25">
      <c r="B809" s="4" t="s">
        <v>1719</v>
      </c>
      <c r="C809" s="4" t="s">
        <v>1720</v>
      </c>
      <c r="I809" s="3"/>
      <c r="J809"/>
    </row>
    <row r="810" spans="2:10" x14ac:dyDescent="0.25">
      <c r="B810" s="4" t="s">
        <v>1721</v>
      </c>
      <c r="C810" s="4" t="s">
        <v>1722</v>
      </c>
      <c r="I810" s="3"/>
      <c r="J810"/>
    </row>
    <row r="811" spans="2:10" x14ac:dyDescent="0.25">
      <c r="B811" s="4" t="s">
        <v>1723</v>
      </c>
      <c r="C811" s="4" t="s">
        <v>1724</v>
      </c>
      <c r="I811" s="3"/>
      <c r="J811"/>
    </row>
    <row r="812" spans="2:10" x14ac:dyDescent="0.25">
      <c r="B812" s="4" t="s">
        <v>1725</v>
      </c>
      <c r="C812" s="4" t="s">
        <v>1726</v>
      </c>
      <c r="I812" s="3"/>
      <c r="J812"/>
    </row>
    <row r="813" spans="2:10" x14ac:dyDescent="0.25">
      <c r="B813" s="2" t="s">
        <v>744</v>
      </c>
      <c r="C813" s="2" t="s">
        <v>745</v>
      </c>
      <c r="I813" s="3"/>
      <c r="J813"/>
    </row>
    <row r="814" spans="2:10" x14ac:dyDescent="0.25">
      <c r="B814" s="2" t="s">
        <v>746</v>
      </c>
      <c r="C814" s="2" t="s">
        <v>747</v>
      </c>
      <c r="I814" s="3"/>
      <c r="J814"/>
    </row>
    <row r="815" spans="2:10" x14ac:dyDescent="0.25">
      <c r="B815" s="4" t="s">
        <v>1727</v>
      </c>
      <c r="C815" s="4" t="s">
        <v>1728</v>
      </c>
      <c r="I815" s="3"/>
      <c r="J815"/>
    </row>
    <row r="816" spans="2:10" x14ac:dyDescent="0.25">
      <c r="B816" s="4" t="s">
        <v>1729</v>
      </c>
      <c r="C816" s="4" t="s">
        <v>1730</v>
      </c>
      <c r="I816" s="3"/>
      <c r="J816"/>
    </row>
    <row r="817" spans="2:10" x14ac:dyDescent="0.25">
      <c r="B817" s="2" t="s">
        <v>748</v>
      </c>
      <c r="C817" s="2" t="s">
        <v>749</v>
      </c>
      <c r="I817" s="3"/>
      <c r="J817"/>
    </row>
    <row r="818" spans="2:10" x14ac:dyDescent="0.25">
      <c r="B818" s="4" t="s">
        <v>1731</v>
      </c>
      <c r="C818" s="4" t="s">
        <v>1732</v>
      </c>
      <c r="I818" s="3"/>
      <c r="J818"/>
    </row>
    <row r="819" spans="2:10" x14ac:dyDescent="0.25">
      <c r="B819" s="4" t="s">
        <v>1733</v>
      </c>
      <c r="C819" s="4" t="s">
        <v>135</v>
      </c>
      <c r="I819" s="3"/>
      <c r="J819"/>
    </row>
    <row r="820" spans="2:10" x14ac:dyDescent="0.25">
      <c r="B820" s="4" t="s">
        <v>1734</v>
      </c>
      <c r="C820" s="4" t="s">
        <v>1735</v>
      </c>
      <c r="I820" s="3"/>
      <c r="J820"/>
    </row>
    <row r="821" spans="2:10" x14ac:dyDescent="0.25">
      <c r="B821" s="4" t="s">
        <v>1736</v>
      </c>
      <c r="C821" s="4" t="s">
        <v>1737</v>
      </c>
      <c r="I821" s="3"/>
      <c r="J821"/>
    </row>
    <row r="822" spans="2:10" x14ac:dyDescent="0.25">
      <c r="B822" s="2" t="s">
        <v>750</v>
      </c>
      <c r="C822" s="2" t="s">
        <v>751</v>
      </c>
      <c r="I822" s="3"/>
      <c r="J822"/>
    </row>
    <row r="823" spans="2:10" x14ac:dyDescent="0.25">
      <c r="B823" s="4" t="s">
        <v>1738</v>
      </c>
      <c r="C823" s="4" t="s">
        <v>1739</v>
      </c>
      <c r="I823" s="3"/>
      <c r="J823"/>
    </row>
    <row r="824" spans="2:10" x14ac:dyDescent="0.25">
      <c r="B824" s="4" t="s">
        <v>1740</v>
      </c>
      <c r="C824" s="4" t="s">
        <v>1741</v>
      </c>
      <c r="I824" s="3"/>
      <c r="J824"/>
    </row>
    <row r="825" spans="2:10" x14ac:dyDescent="0.25">
      <c r="B825" s="4" t="s">
        <v>1742</v>
      </c>
      <c r="C825" s="4" t="s">
        <v>1743</v>
      </c>
      <c r="I825" s="3"/>
      <c r="J825"/>
    </row>
    <row r="826" spans="2:10" x14ac:dyDescent="0.25">
      <c r="B826" s="4" t="s">
        <v>1744</v>
      </c>
      <c r="C826" s="4" t="s">
        <v>1745</v>
      </c>
      <c r="I826" s="3"/>
      <c r="J826"/>
    </row>
    <row r="827" spans="2:10" x14ac:dyDescent="0.25">
      <c r="B827" t="s">
        <v>752</v>
      </c>
      <c r="C827" t="s">
        <v>753</v>
      </c>
      <c r="I827" s="3"/>
      <c r="J827"/>
    </row>
    <row r="828" spans="2:10" x14ac:dyDescent="0.25">
      <c r="B828" s="2" t="s">
        <v>754</v>
      </c>
      <c r="C828" s="2" t="s">
        <v>755</v>
      </c>
      <c r="I828" s="3"/>
      <c r="J828"/>
    </row>
    <row r="829" spans="2:10" x14ac:dyDescent="0.25">
      <c r="B829" s="4" t="s">
        <v>756</v>
      </c>
      <c r="C829" s="4" t="s">
        <v>757</v>
      </c>
      <c r="I829" s="3"/>
      <c r="J829"/>
    </row>
    <row r="830" spans="2:10" x14ac:dyDescent="0.25">
      <c r="B830" s="3" t="s">
        <v>1746</v>
      </c>
      <c r="C830" s="3" t="s">
        <v>1732</v>
      </c>
      <c r="I830" s="3"/>
      <c r="J830"/>
    </row>
    <row r="831" spans="2:10" x14ac:dyDescent="0.25">
      <c r="B831" s="3" t="s">
        <v>1747</v>
      </c>
      <c r="C831" s="3" t="s">
        <v>135</v>
      </c>
      <c r="I831" s="3"/>
      <c r="J831"/>
    </row>
    <row r="832" spans="2:10" x14ac:dyDescent="0.25">
      <c r="B832" s="4" t="s">
        <v>758</v>
      </c>
      <c r="C832" s="4" t="s">
        <v>759</v>
      </c>
      <c r="I832" s="3"/>
      <c r="J832"/>
    </row>
    <row r="833" spans="2:10" x14ac:dyDescent="0.25">
      <c r="B833" s="4" t="s">
        <v>760</v>
      </c>
      <c r="C833" s="4" t="s">
        <v>761</v>
      </c>
      <c r="I833" s="3"/>
      <c r="J833"/>
    </row>
    <row r="834" spans="2:10" x14ac:dyDescent="0.25">
      <c r="B834" s="4" t="s">
        <v>762</v>
      </c>
      <c r="C834" s="4" t="s">
        <v>763</v>
      </c>
      <c r="I834" s="3"/>
      <c r="J834"/>
    </row>
    <row r="835" spans="2:10" x14ac:dyDescent="0.25">
      <c r="B835" s="3" t="s">
        <v>1748</v>
      </c>
      <c r="C835" s="3" t="s">
        <v>1732</v>
      </c>
      <c r="I835" s="3"/>
      <c r="J835"/>
    </row>
    <row r="836" spans="2:10" x14ac:dyDescent="0.25">
      <c r="B836" s="3" t="s">
        <v>1749</v>
      </c>
      <c r="C836" s="3" t="s">
        <v>135</v>
      </c>
      <c r="I836" s="3"/>
      <c r="J836"/>
    </row>
    <row r="837" spans="2:10" x14ac:dyDescent="0.25">
      <c r="B837" s="4" t="s">
        <v>764</v>
      </c>
      <c r="C837" s="4" t="s">
        <v>765</v>
      </c>
      <c r="I837" s="3"/>
      <c r="J837"/>
    </row>
    <row r="838" spans="2:10" x14ac:dyDescent="0.25">
      <c r="B838" s="3" t="s">
        <v>1750</v>
      </c>
      <c r="C838" s="3" t="s">
        <v>1751</v>
      </c>
      <c r="I838" s="3"/>
      <c r="J838"/>
    </row>
    <row r="839" spans="2:10" x14ac:dyDescent="0.25">
      <c r="B839" s="3" t="s">
        <v>1752</v>
      </c>
      <c r="C839" s="3" t="s">
        <v>1753</v>
      </c>
      <c r="I839" s="3"/>
      <c r="J839"/>
    </row>
    <row r="840" spans="2:10" x14ac:dyDescent="0.25">
      <c r="B840" s="2" t="s">
        <v>766</v>
      </c>
      <c r="C840" s="2" t="s">
        <v>767</v>
      </c>
      <c r="I840" s="3"/>
      <c r="J840"/>
    </row>
    <row r="841" spans="2:10" x14ac:dyDescent="0.25">
      <c r="B841" s="4" t="s">
        <v>768</v>
      </c>
      <c r="C841" s="4" t="s">
        <v>769</v>
      </c>
      <c r="I841" s="3"/>
      <c r="J841"/>
    </row>
    <row r="842" spans="2:10" x14ac:dyDescent="0.25">
      <c r="B842" s="4" t="s">
        <v>770</v>
      </c>
      <c r="C842" s="4" t="s">
        <v>771</v>
      </c>
      <c r="I842" s="3"/>
      <c r="J842"/>
    </row>
    <row r="843" spans="2:10" x14ac:dyDescent="0.25">
      <c r="B843" s="4" t="s">
        <v>772</v>
      </c>
      <c r="C843" s="4" t="s">
        <v>773</v>
      </c>
      <c r="I843" s="3"/>
      <c r="J843"/>
    </row>
    <row r="844" spans="2:10" x14ac:dyDescent="0.25">
      <c r="B844" s="3" t="s">
        <v>1754</v>
      </c>
      <c r="C844" s="3" t="s">
        <v>1735</v>
      </c>
      <c r="I844" s="3"/>
      <c r="J844"/>
    </row>
    <row r="845" spans="2:10" x14ac:dyDescent="0.25">
      <c r="B845" s="3" t="s">
        <v>1755</v>
      </c>
      <c r="C845" s="3" t="s">
        <v>542</v>
      </c>
      <c r="I845" s="3"/>
      <c r="J845"/>
    </row>
    <row r="846" spans="2:10" x14ac:dyDescent="0.25">
      <c r="B846" s="4" t="s">
        <v>774</v>
      </c>
      <c r="C846" s="4" t="s">
        <v>775</v>
      </c>
      <c r="I846" s="3"/>
      <c r="J846"/>
    </row>
    <row r="847" spans="2:10" x14ac:dyDescent="0.25">
      <c r="B847" s="2" t="s">
        <v>776</v>
      </c>
      <c r="C847" s="2" t="s">
        <v>777</v>
      </c>
      <c r="I847" s="3"/>
      <c r="J847"/>
    </row>
    <row r="848" spans="2:10" x14ac:dyDescent="0.25">
      <c r="B848" s="4" t="s">
        <v>778</v>
      </c>
      <c r="C848" s="4" t="s">
        <v>779</v>
      </c>
      <c r="I848" s="3"/>
      <c r="J848"/>
    </row>
    <row r="849" spans="2:10" x14ac:dyDescent="0.25">
      <c r="B849" s="4" t="s">
        <v>780</v>
      </c>
      <c r="C849" s="4" t="s">
        <v>781</v>
      </c>
      <c r="I849" s="3"/>
      <c r="J849"/>
    </row>
    <row r="850" spans="2:10" x14ac:dyDescent="0.25">
      <c r="B850" s="3" t="s">
        <v>1756</v>
      </c>
      <c r="C850" s="3" t="s">
        <v>56</v>
      </c>
      <c r="I850" s="3"/>
      <c r="J850"/>
    </row>
    <row r="851" spans="2:10" x14ac:dyDescent="0.25">
      <c r="B851" s="4" t="s">
        <v>782</v>
      </c>
      <c r="C851" s="4" t="s">
        <v>783</v>
      </c>
      <c r="I851" s="3"/>
      <c r="J851"/>
    </row>
    <row r="852" spans="2:10" x14ac:dyDescent="0.25">
      <c r="B852" s="4" t="s">
        <v>784</v>
      </c>
      <c r="C852" s="4" t="s">
        <v>785</v>
      </c>
      <c r="I852" s="3"/>
      <c r="J852"/>
    </row>
    <row r="853" spans="2:10" x14ac:dyDescent="0.25">
      <c r="B853" s="4" t="s">
        <v>786</v>
      </c>
      <c r="C853" s="4" t="s">
        <v>787</v>
      </c>
      <c r="I853" s="3"/>
      <c r="J853"/>
    </row>
    <row r="854" spans="2:10" x14ac:dyDescent="0.25">
      <c r="B854" s="4" t="s">
        <v>788</v>
      </c>
      <c r="C854" s="4" t="s">
        <v>789</v>
      </c>
      <c r="I854" s="3"/>
      <c r="J854"/>
    </row>
    <row r="855" spans="2:10" x14ac:dyDescent="0.25">
      <c r="B855" t="s">
        <v>790</v>
      </c>
      <c r="C855" t="s">
        <v>791</v>
      </c>
      <c r="I855" s="3"/>
      <c r="J855"/>
    </row>
    <row r="856" spans="2:10" x14ac:dyDescent="0.25">
      <c r="B856" s="2" t="s">
        <v>792</v>
      </c>
      <c r="C856" s="2" t="s">
        <v>92</v>
      </c>
      <c r="I856" s="3"/>
      <c r="J856"/>
    </row>
    <row r="857" spans="2:10" x14ac:dyDescent="0.25">
      <c r="B857" s="2" t="s">
        <v>793</v>
      </c>
      <c r="C857" s="2" t="s">
        <v>794</v>
      </c>
      <c r="I857" s="3"/>
      <c r="J857"/>
    </row>
    <row r="858" spans="2:10" x14ac:dyDescent="0.25">
      <c r="B858" s="4" t="s">
        <v>1757</v>
      </c>
      <c r="C858" s="4" t="s">
        <v>1758</v>
      </c>
      <c r="I858" s="3"/>
      <c r="J858"/>
    </row>
    <row r="859" spans="2:10" x14ac:dyDescent="0.25">
      <c r="B859" s="4" t="s">
        <v>1759</v>
      </c>
      <c r="C859" s="4" t="s">
        <v>1760</v>
      </c>
      <c r="I859" s="3"/>
      <c r="J859"/>
    </row>
    <row r="860" spans="2:10" x14ac:dyDescent="0.25">
      <c r="B860" s="4" t="s">
        <v>1761</v>
      </c>
      <c r="C860" s="4" t="s">
        <v>1762</v>
      </c>
      <c r="I860" s="3"/>
      <c r="J860"/>
    </row>
    <row r="861" spans="2:10" x14ac:dyDescent="0.25">
      <c r="B861" s="2" t="s">
        <v>795</v>
      </c>
      <c r="C861" s="2" t="s">
        <v>796</v>
      </c>
      <c r="I861" s="3"/>
      <c r="J861"/>
    </row>
    <row r="862" spans="2:10" x14ac:dyDescent="0.25">
      <c r="B862" s="2" t="s">
        <v>797</v>
      </c>
      <c r="C862" s="2" t="s">
        <v>798</v>
      </c>
      <c r="I862" s="3"/>
      <c r="J862"/>
    </row>
    <row r="863" spans="2:10" x14ac:dyDescent="0.25">
      <c r="B863" s="4" t="s">
        <v>799</v>
      </c>
      <c r="C863" s="4" t="s">
        <v>800</v>
      </c>
      <c r="I863" s="3"/>
      <c r="J863"/>
    </row>
    <row r="864" spans="2:10" x14ac:dyDescent="0.25">
      <c r="B864" s="4" t="s">
        <v>801</v>
      </c>
      <c r="C864" s="4" t="s">
        <v>802</v>
      </c>
      <c r="I864" s="3"/>
      <c r="J864"/>
    </row>
    <row r="865" spans="2:10" x14ac:dyDescent="0.25">
      <c r="B865" s="2" t="s">
        <v>803</v>
      </c>
      <c r="C865" s="2" t="s">
        <v>804</v>
      </c>
      <c r="I865" s="3"/>
      <c r="J865"/>
    </row>
    <row r="866" spans="2:10" x14ac:dyDescent="0.25">
      <c r="B866" t="s">
        <v>1987</v>
      </c>
      <c r="C866" t="s">
        <v>805</v>
      </c>
      <c r="I866" s="3"/>
      <c r="J866"/>
    </row>
    <row r="867" spans="2:10" x14ac:dyDescent="0.25">
      <c r="B867" t="s">
        <v>806</v>
      </c>
      <c r="C867" t="s">
        <v>807</v>
      </c>
      <c r="I867" s="3"/>
      <c r="J867"/>
    </row>
    <row r="868" spans="2:10" x14ac:dyDescent="0.25">
      <c r="B868" s="2" t="s">
        <v>808</v>
      </c>
      <c r="C868" s="2" t="s">
        <v>809</v>
      </c>
      <c r="I868" s="3"/>
      <c r="J868"/>
    </row>
    <row r="869" spans="2:10" x14ac:dyDescent="0.25">
      <c r="B869" s="4" t="s">
        <v>1763</v>
      </c>
      <c r="C869" s="4" t="s">
        <v>1236</v>
      </c>
      <c r="I869" s="3"/>
      <c r="J869"/>
    </row>
    <row r="870" spans="2:10" x14ac:dyDescent="0.25">
      <c r="B870" s="4" t="s">
        <v>1764</v>
      </c>
      <c r="C870" s="4" t="s">
        <v>1238</v>
      </c>
      <c r="I870" s="3"/>
      <c r="J870"/>
    </row>
    <row r="871" spans="2:10" x14ac:dyDescent="0.25">
      <c r="B871" s="2" t="s">
        <v>810</v>
      </c>
      <c r="C871" s="2" t="s">
        <v>811</v>
      </c>
      <c r="I871" s="3"/>
      <c r="J871"/>
    </row>
    <row r="872" spans="2:10" x14ac:dyDescent="0.25">
      <c r="B872" s="2" t="s">
        <v>812</v>
      </c>
      <c r="C872" s="2" t="s">
        <v>813</v>
      </c>
      <c r="I872" s="3"/>
      <c r="J872"/>
    </row>
    <row r="873" spans="2:10" x14ac:dyDescent="0.25">
      <c r="B873" s="2" t="s">
        <v>814</v>
      </c>
      <c r="C873" s="2" t="s">
        <v>815</v>
      </c>
      <c r="I873" s="3"/>
      <c r="J873"/>
    </row>
    <row r="874" spans="2:10" x14ac:dyDescent="0.25">
      <c r="B874" s="4" t="s">
        <v>1765</v>
      </c>
      <c r="C874" s="4" t="s">
        <v>1766</v>
      </c>
      <c r="I874" s="3"/>
      <c r="J874"/>
    </row>
    <row r="875" spans="2:10" x14ac:dyDescent="0.25">
      <c r="B875" s="4" t="s">
        <v>1767</v>
      </c>
      <c r="C875" s="4" t="s">
        <v>1768</v>
      </c>
      <c r="I875" s="3"/>
      <c r="J875"/>
    </row>
    <row r="876" spans="2:10" x14ac:dyDescent="0.25">
      <c r="B876" s="2" t="s">
        <v>816</v>
      </c>
      <c r="C876" s="2" t="s">
        <v>817</v>
      </c>
      <c r="I876" s="3"/>
      <c r="J876"/>
    </row>
    <row r="877" spans="2:10" x14ac:dyDescent="0.25">
      <c r="B877" s="2" t="s">
        <v>818</v>
      </c>
      <c r="C877" s="2" t="s">
        <v>819</v>
      </c>
      <c r="I877" s="3"/>
      <c r="J877"/>
    </row>
    <row r="878" spans="2:10" x14ac:dyDescent="0.25">
      <c r="B878" s="2" t="s">
        <v>820</v>
      </c>
      <c r="C878" s="2" t="s">
        <v>821</v>
      </c>
      <c r="I878" s="3"/>
      <c r="J878"/>
    </row>
    <row r="879" spans="2:10" x14ac:dyDescent="0.25">
      <c r="B879" s="4" t="s">
        <v>1769</v>
      </c>
      <c r="C879" s="4" t="s">
        <v>348</v>
      </c>
      <c r="I879" s="3"/>
      <c r="J879"/>
    </row>
    <row r="880" spans="2:10" x14ac:dyDescent="0.25">
      <c r="B880" s="4" t="s">
        <v>1770</v>
      </c>
      <c r="C880" s="4" t="s">
        <v>350</v>
      </c>
      <c r="I880" s="3"/>
      <c r="J880"/>
    </row>
    <row r="881" spans="2:10" x14ac:dyDescent="0.25">
      <c r="B881" s="2" t="s">
        <v>822</v>
      </c>
      <c r="C881" s="2" t="s">
        <v>823</v>
      </c>
      <c r="I881" s="3"/>
      <c r="J881"/>
    </row>
    <row r="882" spans="2:10" x14ac:dyDescent="0.25">
      <c r="B882" s="4" t="s">
        <v>1771</v>
      </c>
      <c r="C882" s="4" t="s">
        <v>1772</v>
      </c>
      <c r="I882" s="3"/>
      <c r="J882"/>
    </row>
    <row r="883" spans="2:10" x14ac:dyDescent="0.25">
      <c r="B883" s="4" t="s">
        <v>1773</v>
      </c>
      <c r="C883" s="4" t="s">
        <v>1774</v>
      </c>
    </row>
    <row r="884" spans="2:10" x14ac:dyDescent="0.25">
      <c r="B884" s="4" t="s">
        <v>1775</v>
      </c>
      <c r="C884" s="4" t="s">
        <v>1776</v>
      </c>
    </row>
    <row r="885" spans="2:10" x14ac:dyDescent="0.25">
      <c r="B885" s="4" t="s">
        <v>1777</v>
      </c>
      <c r="C885" s="4" t="s">
        <v>1778</v>
      </c>
    </row>
    <row r="886" spans="2:10" x14ac:dyDescent="0.25">
      <c r="B886" s="4" t="s">
        <v>1779</v>
      </c>
      <c r="C886" s="4" t="s">
        <v>1780</v>
      </c>
    </row>
    <row r="887" spans="2:10" x14ac:dyDescent="0.25">
      <c r="B887" s="4" t="s">
        <v>1781</v>
      </c>
      <c r="C887" s="4" t="s">
        <v>1782</v>
      </c>
    </row>
    <row r="888" spans="2:10" x14ac:dyDescent="0.25">
      <c r="B888" s="4" t="s">
        <v>1783</v>
      </c>
      <c r="C888" s="4" t="s">
        <v>1784</v>
      </c>
    </row>
    <row r="889" spans="2:10" x14ac:dyDescent="0.25">
      <c r="B889" s="4" t="s">
        <v>1785</v>
      </c>
      <c r="C889" s="4" t="s">
        <v>1786</v>
      </c>
    </row>
    <row r="890" spans="2:10" x14ac:dyDescent="0.25">
      <c r="B890" s="2" t="s">
        <v>824</v>
      </c>
      <c r="C890" s="2" t="s">
        <v>825</v>
      </c>
    </row>
    <row r="891" spans="2:10" x14ac:dyDescent="0.25">
      <c r="B891" s="4" t="s">
        <v>1787</v>
      </c>
      <c r="C891" s="4" t="s">
        <v>1788</v>
      </c>
    </row>
    <row r="892" spans="2:10" x14ac:dyDescent="0.25">
      <c r="B892" s="4" t="s">
        <v>1789</v>
      </c>
      <c r="C892" s="4" t="s">
        <v>1790</v>
      </c>
    </row>
    <row r="893" spans="2:10" x14ac:dyDescent="0.25">
      <c r="B893" s="4" t="s">
        <v>1791</v>
      </c>
      <c r="C893" s="4" t="s">
        <v>1792</v>
      </c>
    </row>
    <row r="894" spans="2:10" x14ac:dyDescent="0.25">
      <c r="B894" s="4" t="s">
        <v>1793</v>
      </c>
      <c r="C894" s="4" t="s">
        <v>1794</v>
      </c>
    </row>
    <row r="895" spans="2:10" x14ac:dyDescent="0.25">
      <c r="B895" s="4" t="s">
        <v>1795</v>
      </c>
      <c r="C895" s="4" t="s">
        <v>1796</v>
      </c>
    </row>
    <row r="896" spans="2:10" x14ac:dyDescent="0.25">
      <c r="B896" s="4" t="s">
        <v>1797</v>
      </c>
      <c r="C896" s="4" t="s">
        <v>1798</v>
      </c>
    </row>
    <row r="897" spans="2:3" x14ac:dyDescent="0.25">
      <c r="B897" s="4" t="s">
        <v>1799</v>
      </c>
      <c r="C897" s="4" t="s">
        <v>1800</v>
      </c>
    </row>
    <row r="898" spans="2:3" x14ac:dyDescent="0.25">
      <c r="B898" t="s">
        <v>826</v>
      </c>
      <c r="C898" t="s">
        <v>827</v>
      </c>
    </row>
    <row r="899" spans="2:3" x14ac:dyDescent="0.25">
      <c r="B899" s="2" t="s">
        <v>828</v>
      </c>
      <c r="C899" s="2" t="s">
        <v>829</v>
      </c>
    </row>
    <row r="900" spans="2:3" x14ac:dyDescent="0.25">
      <c r="B900" s="4" t="s">
        <v>830</v>
      </c>
      <c r="C900" s="4" t="s">
        <v>831</v>
      </c>
    </row>
    <row r="901" spans="2:3" x14ac:dyDescent="0.25">
      <c r="B901" s="3" t="s">
        <v>1801</v>
      </c>
      <c r="C901" s="3" t="s">
        <v>326</v>
      </c>
    </row>
    <row r="902" spans="2:3" x14ac:dyDescent="0.25">
      <c r="B902" s="3" t="s">
        <v>1802</v>
      </c>
      <c r="C902" s="3" t="s">
        <v>328</v>
      </c>
    </row>
    <row r="903" spans="2:3" x14ac:dyDescent="0.25">
      <c r="B903" s="4" t="s">
        <v>832</v>
      </c>
      <c r="C903" s="4" t="s">
        <v>833</v>
      </c>
    </row>
    <row r="904" spans="2:3" x14ac:dyDescent="0.25">
      <c r="B904" s="3" t="s">
        <v>1803</v>
      </c>
      <c r="C904" s="3" t="s">
        <v>332</v>
      </c>
    </row>
    <row r="905" spans="2:3" x14ac:dyDescent="0.25">
      <c r="B905" s="3" t="s">
        <v>1804</v>
      </c>
      <c r="C905" s="3" t="s">
        <v>1805</v>
      </c>
    </row>
    <row r="906" spans="2:3" x14ac:dyDescent="0.25">
      <c r="B906" s="4" t="s">
        <v>834</v>
      </c>
      <c r="C906" s="4" t="s">
        <v>835</v>
      </c>
    </row>
    <row r="907" spans="2:3" x14ac:dyDescent="0.25">
      <c r="B907" s="3" t="s">
        <v>1806</v>
      </c>
      <c r="C907" s="3" t="s">
        <v>1807</v>
      </c>
    </row>
    <row r="908" spans="2:3" x14ac:dyDescent="0.25">
      <c r="B908" s="3" t="s">
        <v>1808</v>
      </c>
      <c r="C908" s="3" t="s">
        <v>340</v>
      </c>
    </row>
    <row r="909" spans="2:3" x14ac:dyDescent="0.25">
      <c r="B909" s="3" t="s">
        <v>1809</v>
      </c>
      <c r="C909" s="3" t="s">
        <v>1810</v>
      </c>
    </row>
    <row r="910" spans="2:3" x14ac:dyDescent="0.25">
      <c r="B910" t="s">
        <v>836</v>
      </c>
      <c r="C910" t="s">
        <v>837</v>
      </c>
    </row>
    <row r="911" spans="2:3" x14ac:dyDescent="0.25">
      <c r="B911" s="2" t="s">
        <v>838</v>
      </c>
      <c r="C911" s="2" t="s">
        <v>119</v>
      </c>
    </row>
    <row r="912" spans="2:3" x14ac:dyDescent="0.25">
      <c r="B912" s="2" t="s">
        <v>839</v>
      </c>
      <c r="C912" s="2" t="s">
        <v>135</v>
      </c>
    </row>
    <row r="913" spans="2:3" x14ac:dyDescent="0.25">
      <c r="B913" t="s">
        <v>840</v>
      </c>
      <c r="C913" t="s">
        <v>841</v>
      </c>
    </row>
    <row r="914" spans="2:3" x14ac:dyDescent="0.25">
      <c r="B914" t="s">
        <v>842</v>
      </c>
      <c r="C914" t="s">
        <v>843</v>
      </c>
    </row>
    <row r="915" spans="2:3" x14ac:dyDescent="0.25">
      <c r="B915" s="2" t="s">
        <v>844</v>
      </c>
      <c r="C915" s="2" t="s">
        <v>715</v>
      </c>
    </row>
    <row r="916" spans="2:3" x14ac:dyDescent="0.25">
      <c r="B916" s="4" t="s">
        <v>1811</v>
      </c>
      <c r="C916" s="4" t="s">
        <v>1678</v>
      </c>
    </row>
    <row r="917" spans="2:3" x14ac:dyDescent="0.25">
      <c r="B917" s="4" t="s">
        <v>1812</v>
      </c>
      <c r="C917" s="4" t="s">
        <v>1680</v>
      </c>
    </row>
    <row r="918" spans="2:3" x14ac:dyDescent="0.25">
      <c r="B918" s="4" t="s">
        <v>1813</v>
      </c>
      <c r="C918" s="4" t="s">
        <v>1682</v>
      </c>
    </row>
    <row r="919" spans="2:3" x14ac:dyDescent="0.25">
      <c r="B919" s="2" t="s">
        <v>845</v>
      </c>
      <c r="C919" s="2" t="s">
        <v>846</v>
      </c>
    </row>
    <row r="920" spans="2:3" x14ac:dyDescent="0.25">
      <c r="B920" s="2" t="s">
        <v>847</v>
      </c>
      <c r="C920" s="2" t="s">
        <v>848</v>
      </c>
    </row>
    <row r="921" spans="2:3" x14ac:dyDescent="0.25">
      <c r="B921" s="2" t="s">
        <v>849</v>
      </c>
      <c r="C921" s="2" t="s">
        <v>850</v>
      </c>
    </row>
    <row r="922" spans="2:3" x14ac:dyDescent="0.25">
      <c r="B922" s="2" t="s">
        <v>851</v>
      </c>
      <c r="C922" s="2" t="s">
        <v>852</v>
      </c>
    </row>
    <row r="923" spans="2:3" x14ac:dyDescent="0.25">
      <c r="B923" s="4" t="s">
        <v>1814</v>
      </c>
      <c r="C923" s="4" t="s">
        <v>1815</v>
      </c>
    </row>
    <row r="924" spans="2:3" x14ac:dyDescent="0.25">
      <c r="B924" s="4" t="s">
        <v>1816</v>
      </c>
      <c r="C924" s="4" t="s">
        <v>1817</v>
      </c>
    </row>
    <row r="925" spans="2:3" x14ac:dyDescent="0.25">
      <c r="B925" s="2" t="s">
        <v>853</v>
      </c>
      <c r="C925" s="2" t="s">
        <v>854</v>
      </c>
    </row>
    <row r="926" spans="2:3" x14ac:dyDescent="0.25">
      <c r="B926" s="2" t="s">
        <v>855</v>
      </c>
      <c r="C926" s="2" t="s">
        <v>856</v>
      </c>
    </row>
    <row r="927" spans="2:3" x14ac:dyDescent="0.25">
      <c r="B927" t="s">
        <v>857</v>
      </c>
      <c r="C927" t="s">
        <v>858</v>
      </c>
    </row>
    <row r="928" spans="2:3" x14ac:dyDescent="0.25">
      <c r="B928" s="2" t="s">
        <v>859</v>
      </c>
      <c r="C928" s="2" t="s">
        <v>860</v>
      </c>
    </row>
    <row r="929" spans="2:3" x14ac:dyDescent="0.25">
      <c r="B929" s="4" t="s">
        <v>1818</v>
      </c>
      <c r="C929" s="4" t="s">
        <v>1819</v>
      </c>
    </row>
    <row r="930" spans="2:3" x14ac:dyDescent="0.25">
      <c r="B930" s="4" t="s">
        <v>1820</v>
      </c>
      <c r="C930" s="4" t="s">
        <v>1821</v>
      </c>
    </row>
    <row r="931" spans="2:3" x14ac:dyDescent="0.25">
      <c r="B931" s="4" t="s">
        <v>1822</v>
      </c>
      <c r="C931" s="4" t="s">
        <v>1823</v>
      </c>
    </row>
    <row r="932" spans="2:3" x14ac:dyDescent="0.25">
      <c r="B932" s="4" t="s">
        <v>1824</v>
      </c>
      <c r="C932" s="4" t="s">
        <v>1825</v>
      </c>
    </row>
    <row r="933" spans="2:3" x14ac:dyDescent="0.25">
      <c r="B933" s="2" t="s">
        <v>861</v>
      </c>
      <c r="C933" s="2" t="s">
        <v>862</v>
      </c>
    </row>
    <row r="934" spans="2:3" x14ac:dyDescent="0.25">
      <c r="B934" s="4" t="s">
        <v>1826</v>
      </c>
      <c r="C934" s="4" t="s">
        <v>1827</v>
      </c>
    </row>
    <row r="935" spans="2:3" x14ac:dyDescent="0.25">
      <c r="B935" s="4" t="s">
        <v>1828</v>
      </c>
      <c r="C935" s="4" t="s">
        <v>1829</v>
      </c>
    </row>
    <row r="936" spans="2:3" x14ac:dyDescent="0.25">
      <c r="B936" s="4" t="s">
        <v>1830</v>
      </c>
      <c r="C936" s="4" t="s">
        <v>1831</v>
      </c>
    </row>
    <row r="937" spans="2:3" x14ac:dyDescent="0.25">
      <c r="B937" s="2" t="s">
        <v>863</v>
      </c>
      <c r="C937" s="2" t="s">
        <v>864</v>
      </c>
    </row>
    <row r="938" spans="2:3" x14ac:dyDescent="0.25">
      <c r="B938" s="4" t="s">
        <v>1832</v>
      </c>
      <c r="C938" s="4" t="s">
        <v>1833</v>
      </c>
    </row>
    <row r="939" spans="2:3" x14ac:dyDescent="0.25">
      <c r="B939" s="4" t="s">
        <v>1834</v>
      </c>
      <c r="C939" s="4" t="s">
        <v>1835</v>
      </c>
    </row>
    <row r="940" spans="2:3" x14ac:dyDescent="0.25">
      <c r="B940" s="2" t="s">
        <v>865</v>
      </c>
      <c r="C940" s="2" t="s">
        <v>866</v>
      </c>
    </row>
    <row r="941" spans="2:3" x14ac:dyDescent="0.25">
      <c r="B941" s="2" t="s">
        <v>867</v>
      </c>
      <c r="C941" s="2" t="s">
        <v>868</v>
      </c>
    </row>
    <row r="942" spans="2:3" x14ac:dyDescent="0.25">
      <c r="B942" s="2" t="s">
        <v>869</v>
      </c>
      <c r="C942" s="2" t="s">
        <v>870</v>
      </c>
    </row>
    <row r="943" spans="2:3" x14ac:dyDescent="0.25">
      <c r="B943" s="4" t="s">
        <v>1836</v>
      </c>
      <c r="C943" s="4" t="s">
        <v>1837</v>
      </c>
    </row>
    <row r="944" spans="2:3" x14ac:dyDescent="0.25">
      <c r="B944" s="2" t="s">
        <v>871</v>
      </c>
      <c r="C944" s="2" t="s">
        <v>872</v>
      </c>
    </row>
    <row r="945" spans="2:3" x14ac:dyDescent="0.25">
      <c r="B945" s="2" t="s">
        <v>873</v>
      </c>
      <c r="C945" s="2" t="s">
        <v>874</v>
      </c>
    </row>
    <row r="946" spans="2:3" x14ac:dyDescent="0.25">
      <c r="B946" t="s">
        <v>875</v>
      </c>
      <c r="C946" t="s">
        <v>876</v>
      </c>
    </row>
    <row r="947" spans="2:3" x14ac:dyDescent="0.25">
      <c r="B947" s="2" t="s">
        <v>877</v>
      </c>
      <c r="C947" s="2" t="s">
        <v>878</v>
      </c>
    </row>
    <row r="948" spans="2:3" x14ac:dyDescent="0.25">
      <c r="B948" s="4" t="s">
        <v>1838</v>
      </c>
      <c r="C948" s="4" t="s">
        <v>1839</v>
      </c>
    </row>
    <row r="949" spans="2:3" x14ac:dyDescent="0.25">
      <c r="B949" s="4" t="s">
        <v>1840</v>
      </c>
      <c r="C949" s="4" t="s">
        <v>1841</v>
      </c>
    </row>
    <row r="950" spans="2:3" x14ac:dyDescent="0.25">
      <c r="B950" s="4" t="s">
        <v>1842</v>
      </c>
      <c r="C950" s="4" t="s">
        <v>1843</v>
      </c>
    </row>
    <row r="951" spans="2:3" x14ac:dyDescent="0.25">
      <c r="B951" s="4" t="s">
        <v>1844</v>
      </c>
      <c r="C951" s="4" t="s">
        <v>1316</v>
      </c>
    </row>
    <row r="952" spans="2:3" x14ac:dyDescent="0.25">
      <c r="B952" s="4" t="s">
        <v>1845</v>
      </c>
      <c r="C952" s="4" t="s">
        <v>1846</v>
      </c>
    </row>
    <row r="953" spans="2:3" x14ac:dyDescent="0.25">
      <c r="B953" s="4" t="s">
        <v>1847</v>
      </c>
      <c r="C953" s="4" t="s">
        <v>1848</v>
      </c>
    </row>
    <row r="954" spans="2:3" x14ac:dyDescent="0.25">
      <c r="B954" s="2" t="s">
        <v>879</v>
      </c>
      <c r="C954" s="2" t="s">
        <v>880</v>
      </c>
    </row>
    <row r="955" spans="2:3" x14ac:dyDescent="0.25">
      <c r="B955" s="2" t="s">
        <v>881</v>
      </c>
      <c r="C955" s="2" t="s">
        <v>747</v>
      </c>
    </row>
    <row r="956" spans="2:3" x14ac:dyDescent="0.25">
      <c r="B956" s="4" t="s">
        <v>1849</v>
      </c>
      <c r="C956" s="4" t="s">
        <v>1728</v>
      </c>
    </row>
    <row r="957" spans="2:3" x14ac:dyDescent="0.25">
      <c r="B957" s="4" t="s">
        <v>1850</v>
      </c>
      <c r="C957" s="4" t="s">
        <v>1730</v>
      </c>
    </row>
    <row r="958" spans="2:3" x14ac:dyDescent="0.25">
      <c r="B958" s="2" t="s">
        <v>882</v>
      </c>
      <c r="C958" s="2" t="s">
        <v>883</v>
      </c>
    </row>
    <row r="959" spans="2:3" x14ac:dyDescent="0.25">
      <c r="B959" s="4" t="s">
        <v>1851</v>
      </c>
      <c r="C959" s="4" t="s">
        <v>1732</v>
      </c>
    </row>
    <row r="960" spans="2:3" x14ac:dyDescent="0.25">
      <c r="B960" s="4" t="s">
        <v>1852</v>
      </c>
      <c r="C960" s="4" t="s">
        <v>135</v>
      </c>
    </row>
    <row r="961" spans="2:3" x14ac:dyDescent="0.25">
      <c r="B961" s="4" t="s">
        <v>1853</v>
      </c>
      <c r="C961" s="4" t="s">
        <v>1735</v>
      </c>
    </row>
    <row r="962" spans="2:3" x14ac:dyDescent="0.25">
      <c r="B962" s="4" t="s">
        <v>1854</v>
      </c>
      <c r="C962" s="4" t="s">
        <v>1737</v>
      </c>
    </row>
    <row r="963" spans="2:3" x14ac:dyDescent="0.25">
      <c r="B963" s="2" t="s">
        <v>884</v>
      </c>
      <c r="C963" s="2" t="s">
        <v>885</v>
      </c>
    </row>
    <row r="964" spans="2:3" x14ac:dyDescent="0.25">
      <c r="B964" s="2" t="s">
        <v>886</v>
      </c>
      <c r="C964" s="2" t="s">
        <v>887</v>
      </c>
    </row>
    <row r="965" spans="2:3" x14ac:dyDescent="0.25">
      <c r="B965" s="4" t="s">
        <v>1855</v>
      </c>
      <c r="C965" s="4" t="s">
        <v>1856</v>
      </c>
    </row>
    <row r="966" spans="2:3" x14ac:dyDescent="0.25">
      <c r="B966" s="4" t="s">
        <v>1857</v>
      </c>
      <c r="C966" s="4" t="s">
        <v>1741</v>
      </c>
    </row>
    <row r="967" spans="2:3" x14ac:dyDescent="0.25">
      <c r="B967" s="4" t="s">
        <v>1858</v>
      </c>
      <c r="C967" s="4" t="s">
        <v>1859</v>
      </c>
    </row>
    <row r="968" spans="2:3" x14ac:dyDescent="0.25">
      <c r="B968" s="4" t="s">
        <v>1860</v>
      </c>
      <c r="C968" s="4" t="s">
        <v>1861</v>
      </c>
    </row>
    <row r="969" spans="2:3" x14ac:dyDescent="0.25">
      <c r="B969" t="s">
        <v>888</v>
      </c>
      <c r="C969" t="s">
        <v>889</v>
      </c>
    </row>
    <row r="970" spans="2:3" x14ac:dyDescent="0.25">
      <c r="B970" s="2" t="s">
        <v>890</v>
      </c>
      <c r="C970" s="2" t="s">
        <v>891</v>
      </c>
    </row>
    <row r="971" spans="2:3" x14ac:dyDescent="0.25">
      <c r="B971" s="4" t="s">
        <v>892</v>
      </c>
      <c r="C971" s="4" t="s">
        <v>893</v>
      </c>
    </row>
    <row r="972" spans="2:3" x14ac:dyDescent="0.25">
      <c r="B972" s="3" t="s">
        <v>1862</v>
      </c>
      <c r="C972" s="3" t="s">
        <v>1732</v>
      </c>
    </row>
    <row r="973" spans="2:3" x14ac:dyDescent="0.25">
      <c r="B973" s="3" t="s">
        <v>1863</v>
      </c>
      <c r="C973" s="3" t="s">
        <v>135</v>
      </c>
    </row>
    <row r="974" spans="2:3" x14ac:dyDescent="0.25">
      <c r="B974" s="4" t="s">
        <v>894</v>
      </c>
      <c r="C974" s="4" t="s">
        <v>895</v>
      </c>
    </row>
    <row r="975" spans="2:3" x14ac:dyDescent="0.25">
      <c r="B975" s="4" t="s">
        <v>896</v>
      </c>
      <c r="C975" s="4" t="s">
        <v>897</v>
      </c>
    </row>
    <row r="976" spans="2:3" x14ac:dyDescent="0.25">
      <c r="B976" s="3" t="s">
        <v>1864</v>
      </c>
      <c r="C976" s="3" t="s">
        <v>1865</v>
      </c>
    </row>
    <row r="977" spans="2:3" x14ac:dyDescent="0.25">
      <c r="B977" s="3" t="s">
        <v>1866</v>
      </c>
      <c r="C977" s="3" t="s">
        <v>135</v>
      </c>
    </row>
    <row r="978" spans="2:3" x14ac:dyDescent="0.25">
      <c r="B978" s="4" t="s">
        <v>898</v>
      </c>
      <c r="C978" s="4" t="s">
        <v>899</v>
      </c>
    </row>
    <row r="979" spans="2:3" x14ac:dyDescent="0.25">
      <c r="B979" s="3" t="s">
        <v>1867</v>
      </c>
      <c r="C979" s="3" t="s">
        <v>1751</v>
      </c>
    </row>
    <row r="980" spans="2:3" x14ac:dyDescent="0.25">
      <c r="B980" s="3" t="s">
        <v>1868</v>
      </c>
      <c r="C980" s="3" t="s">
        <v>1753</v>
      </c>
    </row>
    <row r="981" spans="2:3" x14ac:dyDescent="0.25">
      <c r="B981" s="2" t="s">
        <v>900</v>
      </c>
      <c r="C981" s="2" t="s">
        <v>901</v>
      </c>
    </row>
    <row r="982" spans="2:3" x14ac:dyDescent="0.25">
      <c r="B982" s="4" t="s">
        <v>902</v>
      </c>
      <c r="C982" s="4" t="s">
        <v>903</v>
      </c>
    </row>
    <row r="983" spans="2:3" x14ac:dyDescent="0.25">
      <c r="B983" s="4" t="s">
        <v>904</v>
      </c>
      <c r="C983" s="4" t="s">
        <v>905</v>
      </c>
    </row>
    <row r="984" spans="2:3" x14ac:dyDescent="0.25">
      <c r="B984" s="3" t="s">
        <v>1869</v>
      </c>
      <c r="C984" s="3" t="s">
        <v>1735</v>
      </c>
    </row>
    <row r="985" spans="2:3" x14ac:dyDescent="0.25">
      <c r="B985" s="3" t="s">
        <v>1870</v>
      </c>
      <c r="C985" s="3" t="s">
        <v>1871</v>
      </c>
    </row>
    <row r="986" spans="2:3" x14ac:dyDescent="0.25">
      <c r="B986" s="2" t="s">
        <v>906</v>
      </c>
      <c r="C986" s="2" t="s">
        <v>907</v>
      </c>
    </row>
    <row r="987" spans="2:3" x14ac:dyDescent="0.25">
      <c r="B987" s="4" t="s">
        <v>908</v>
      </c>
      <c r="C987" s="4" t="s">
        <v>909</v>
      </c>
    </row>
    <row r="988" spans="2:3" x14ac:dyDescent="0.25">
      <c r="B988" s="3" t="s">
        <v>1872</v>
      </c>
      <c r="C988" s="3" t="s">
        <v>1873</v>
      </c>
    </row>
    <row r="989" spans="2:3" x14ac:dyDescent="0.25">
      <c r="B989" s="3" t="s">
        <v>1874</v>
      </c>
      <c r="C989" s="3" t="s">
        <v>58</v>
      </c>
    </row>
    <row r="990" spans="2:3" x14ac:dyDescent="0.25">
      <c r="B990" s="3" t="s">
        <v>1875</v>
      </c>
      <c r="C990" s="3" t="s">
        <v>60</v>
      </c>
    </row>
    <row r="991" spans="2:3" x14ac:dyDescent="0.25">
      <c r="B991" s="4" t="s">
        <v>910</v>
      </c>
      <c r="C991" s="4" t="s">
        <v>911</v>
      </c>
    </row>
    <row r="992" spans="2:3" x14ac:dyDescent="0.25">
      <c r="B992" s="4" t="s">
        <v>912</v>
      </c>
      <c r="C992" s="4" t="s">
        <v>913</v>
      </c>
    </row>
    <row r="993" spans="2:3" x14ac:dyDescent="0.25">
      <c r="B993" s="4" t="s">
        <v>914</v>
      </c>
      <c r="C993" s="4" t="s">
        <v>915</v>
      </c>
    </row>
    <row r="994" spans="2:3" x14ac:dyDescent="0.25">
      <c r="B994" s="4" t="s">
        <v>916</v>
      </c>
      <c r="C994" s="4" t="s">
        <v>917</v>
      </c>
    </row>
    <row r="995" spans="2:3" x14ac:dyDescent="0.25">
      <c r="B995" t="s">
        <v>918</v>
      </c>
      <c r="C995" t="s">
        <v>919</v>
      </c>
    </row>
    <row r="996" spans="2:3" x14ac:dyDescent="0.25">
      <c r="B996" s="2" t="s">
        <v>920</v>
      </c>
      <c r="C996" s="2" t="s">
        <v>921</v>
      </c>
    </row>
    <row r="997" spans="2:3" x14ac:dyDescent="0.25">
      <c r="B997" s="2" t="s">
        <v>922</v>
      </c>
      <c r="C997" s="2" t="s">
        <v>923</v>
      </c>
    </row>
    <row r="998" spans="2:3" x14ac:dyDescent="0.25">
      <c r="B998" s="2" t="s">
        <v>924</v>
      </c>
      <c r="C998" s="2" t="s">
        <v>925</v>
      </c>
    </row>
    <row r="999" spans="2:3" x14ac:dyDescent="0.25">
      <c r="B999" t="s">
        <v>1988</v>
      </c>
      <c r="C999" t="s">
        <v>926</v>
      </c>
    </row>
    <row r="1000" spans="2:3" x14ac:dyDescent="0.25">
      <c r="B1000" t="s">
        <v>927</v>
      </c>
      <c r="C1000" t="s">
        <v>928</v>
      </c>
    </row>
    <row r="1001" spans="2:3" x14ac:dyDescent="0.25">
      <c r="B1001" s="2" t="s">
        <v>929</v>
      </c>
      <c r="C1001" s="2" t="s">
        <v>930</v>
      </c>
    </row>
    <row r="1002" spans="2:3" x14ac:dyDescent="0.25">
      <c r="B1002" s="4" t="s">
        <v>1876</v>
      </c>
      <c r="C1002" s="4" t="s">
        <v>1877</v>
      </c>
    </row>
    <row r="1003" spans="2:3" x14ac:dyDescent="0.25">
      <c r="B1003" s="4" t="s">
        <v>1878</v>
      </c>
      <c r="C1003" s="4" t="s">
        <v>1879</v>
      </c>
    </row>
    <row r="1004" spans="2:3" x14ac:dyDescent="0.25">
      <c r="B1004" s="4" t="s">
        <v>1880</v>
      </c>
      <c r="C1004" s="4" t="s">
        <v>1881</v>
      </c>
    </row>
    <row r="1005" spans="2:3" x14ac:dyDescent="0.25">
      <c r="B1005" s="3" t="s">
        <v>1882</v>
      </c>
      <c r="C1005" s="3" t="s">
        <v>1883</v>
      </c>
    </row>
    <row r="1006" spans="2:3" x14ac:dyDescent="0.25">
      <c r="B1006" s="3" t="s">
        <v>1884</v>
      </c>
      <c r="C1006" s="3" t="s">
        <v>1885</v>
      </c>
    </row>
    <row r="1007" spans="2:3" x14ac:dyDescent="0.25">
      <c r="B1007" s="4" t="s">
        <v>1886</v>
      </c>
      <c r="C1007" s="4" t="s">
        <v>1887</v>
      </c>
    </row>
    <row r="1008" spans="2:3" x14ac:dyDescent="0.25">
      <c r="B1008" s="2" t="s">
        <v>931</v>
      </c>
      <c r="C1008" s="2" t="s">
        <v>932</v>
      </c>
    </row>
    <row r="1009" spans="2:3" x14ac:dyDescent="0.25">
      <c r="B1009" s="4" t="s">
        <v>1888</v>
      </c>
      <c r="C1009" s="4" t="s">
        <v>1877</v>
      </c>
    </row>
    <row r="1010" spans="2:3" x14ac:dyDescent="0.25">
      <c r="B1010" s="4" t="s">
        <v>1889</v>
      </c>
      <c r="C1010" s="4" t="s">
        <v>1890</v>
      </c>
    </row>
    <row r="1011" spans="2:3" x14ac:dyDescent="0.25">
      <c r="B1011" s="4" t="s">
        <v>1891</v>
      </c>
      <c r="C1011" s="4" t="s">
        <v>1892</v>
      </c>
    </row>
    <row r="1012" spans="2:3" x14ac:dyDescent="0.25">
      <c r="B1012" s="3" t="s">
        <v>1893</v>
      </c>
      <c r="C1012" s="3" t="s">
        <v>1883</v>
      </c>
    </row>
    <row r="1013" spans="2:3" x14ac:dyDescent="0.25">
      <c r="B1013" s="3" t="s">
        <v>1894</v>
      </c>
      <c r="C1013" s="3" t="s">
        <v>1885</v>
      </c>
    </row>
    <row r="1014" spans="2:3" x14ac:dyDescent="0.25">
      <c r="B1014" s="4" t="s">
        <v>1895</v>
      </c>
      <c r="C1014" s="4" t="s">
        <v>1896</v>
      </c>
    </row>
    <row r="1015" spans="2:3" x14ac:dyDescent="0.25">
      <c r="B1015" s="2" t="s">
        <v>933</v>
      </c>
      <c r="C1015" s="2" t="s">
        <v>934</v>
      </c>
    </row>
    <row r="1016" spans="2:3" x14ac:dyDescent="0.25">
      <c r="B1016" s="4" t="s">
        <v>1897</v>
      </c>
      <c r="C1016" s="4" t="s">
        <v>1898</v>
      </c>
    </row>
    <row r="1017" spans="2:3" x14ac:dyDescent="0.25">
      <c r="B1017" s="4" t="s">
        <v>1899</v>
      </c>
      <c r="C1017" s="4" t="s">
        <v>1900</v>
      </c>
    </row>
    <row r="1018" spans="2:3" x14ac:dyDescent="0.25">
      <c r="B1018" t="s">
        <v>935</v>
      </c>
      <c r="C1018" t="s">
        <v>936</v>
      </c>
    </row>
    <row r="1019" spans="2:3" x14ac:dyDescent="0.25">
      <c r="B1019" t="s">
        <v>937</v>
      </c>
      <c r="C1019" t="s">
        <v>938</v>
      </c>
    </row>
    <row r="1020" spans="2:3" x14ac:dyDescent="0.25">
      <c r="B1020" s="2" t="s">
        <v>939</v>
      </c>
      <c r="C1020" s="2" t="s">
        <v>940</v>
      </c>
    </row>
    <row r="1021" spans="2:3" x14ac:dyDescent="0.25">
      <c r="B1021" s="2" t="s">
        <v>941</v>
      </c>
      <c r="C1021" s="2" t="s">
        <v>942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N42"/>
  <sheetViews>
    <sheetView workbookViewId="0">
      <selection activeCell="I379" activeCellId="1" sqref="I383:J383 I379:J379"/>
    </sheetView>
  </sheetViews>
  <sheetFormatPr baseColWidth="10" defaultRowHeight="15" x14ac:dyDescent="0.25"/>
  <cols>
    <col min="1" max="1" width="4.7109375" customWidth="1"/>
    <col min="2" max="2" width="2" customWidth="1"/>
    <col min="4" max="4" width="28.28515625" customWidth="1"/>
    <col min="5" max="8" width="12.7109375" customWidth="1"/>
    <col min="9" max="9" width="3.140625" customWidth="1"/>
    <col min="10" max="10" width="2.42578125" customWidth="1"/>
    <col min="12" max="12" width="26.28515625" customWidth="1"/>
    <col min="13" max="14" width="12.7109375" customWidth="1"/>
  </cols>
  <sheetData>
    <row r="2" spans="1:14" x14ac:dyDescent="0.25">
      <c r="A2" t="s">
        <v>1944</v>
      </c>
    </row>
    <row r="3" spans="1:14" x14ac:dyDescent="0.25">
      <c r="A3" t="s">
        <v>1938</v>
      </c>
    </row>
    <row r="5" spans="1:14" x14ac:dyDescent="0.25">
      <c r="A5" s="286" t="s">
        <v>1989</v>
      </c>
      <c r="B5" s="286"/>
      <c r="C5" s="286"/>
      <c r="D5" s="286"/>
      <c r="E5" s="286"/>
      <c r="F5" s="286"/>
      <c r="G5" s="286"/>
      <c r="H5" s="286"/>
      <c r="I5" s="286"/>
      <c r="J5" s="286"/>
      <c r="K5" s="286"/>
      <c r="L5" s="286"/>
      <c r="M5" s="286"/>
      <c r="N5" s="286"/>
    </row>
    <row r="7" spans="1:14" x14ac:dyDescent="0.25">
      <c r="A7" s="293" t="s">
        <v>1911</v>
      </c>
      <c r="B7" s="293"/>
      <c r="C7" s="293"/>
      <c r="D7" s="293"/>
      <c r="E7" s="292" t="s">
        <v>1905</v>
      </c>
      <c r="F7" s="292"/>
      <c r="G7" s="292"/>
      <c r="H7" s="16" t="s">
        <v>1906</v>
      </c>
      <c r="I7" s="295" t="s">
        <v>1945</v>
      </c>
      <c r="J7" s="293"/>
      <c r="K7" s="293"/>
      <c r="L7" s="294"/>
      <c r="M7" s="293" t="s">
        <v>1905</v>
      </c>
      <c r="N7" s="293" t="s">
        <v>1906</v>
      </c>
    </row>
    <row r="8" spans="1:14" s="1" customFormat="1" ht="40.5" customHeight="1" x14ac:dyDescent="0.25">
      <c r="A8" s="293"/>
      <c r="B8" s="293"/>
      <c r="C8" s="293"/>
      <c r="D8" s="294"/>
      <c r="E8" s="9" t="s">
        <v>1912</v>
      </c>
      <c r="F8" s="10" t="s">
        <v>1946</v>
      </c>
      <c r="G8" s="9" t="s">
        <v>1913</v>
      </c>
      <c r="H8" s="17" t="s">
        <v>1913</v>
      </c>
      <c r="I8" s="295"/>
      <c r="J8" s="293"/>
      <c r="K8" s="293"/>
      <c r="L8" s="294"/>
      <c r="M8" s="293"/>
      <c r="N8" s="293"/>
    </row>
    <row r="9" spans="1:14" x14ac:dyDescent="0.25">
      <c r="A9" s="11" t="s">
        <v>1947</v>
      </c>
      <c r="E9" s="18"/>
      <c r="F9" s="18"/>
      <c r="G9" s="18"/>
      <c r="H9" s="19"/>
      <c r="I9" s="2" t="s">
        <v>1948</v>
      </c>
      <c r="M9" s="18"/>
      <c r="N9" s="18"/>
    </row>
    <row r="10" spans="1:14" x14ac:dyDescent="0.25">
      <c r="A10" s="13"/>
      <c r="B10" t="s">
        <v>1914</v>
      </c>
      <c r="E10" s="18"/>
      <c r="F10" s="18"/>
      <c r="G10" s="18"/>
      <c r="H10" s="19"/>
      <c r="J10" t="s">
        <v>4</v>
      </c>
      <c r="M10" s="18">
        <v>0</v>
      </c>
      <c r="N10" s="18">
        <v>0</v>
      </c>
    </row>
    <row r="11" spans="1:14" x14ac:dyDescent="0.25">
      <c r="A11" s="13"/>
      <c r="B11" t="s">
        <v>1907</v>
      </c>
      <c r="C11" t="s">
        <v>1949</v>
      </c>
      <c r="E11" s="18">
        <v>0</v>
      </c>
      <c r="F11" s="18">
        <v>0</v>
      </c>
      <c r="G11" s="18">
        <v>0</v>
      </c>
      <c r="H11" s="19">
        <v>0</v>
      </c>
      <c r="J11" t="s">
        <v>1950</v>
      </c>
      <c r="M11" s="18">
        <v>0</v>
      </c>
      <c r="N11" s="18">
        <v>0</v>
      </c>
    </row>
    <row r="12" spans="1:14" x14ac:dyDescent="0.25">
      <c r="A12" s="13"/>
      <c r="B12" t="s">
        <v>1907</v>
      </c>
      <c r="C12" t="s">
        <v>1908</v>
      </c>
      <c r="E12" s="18">
        <v>0</v>
      </c>
      <c r="F12" s="18">
        <v>0</v>
      </c>
      <c r="G12" s="18">
        <v>0</v>
      </c>
      <c r="H12" s="19">
        <v>0</v>
      </c>
      <c r="J12" t="s">
        <v>1928</v>
      </c>
      <c r="M12" s="18">
        <v>0</v>
      </c>
      <c r="N12" s="18">
        <v>0</v>
      </c>
    </row>
    <row r="13" spans="1:14" x14ac:dyDescent="0.25">
      <c r="A13" s="13"/>
      <c r="B13" t="s">
        <v>135</v>
      </c>
      <c r="E13" s="18">
        <v>0</v>
      </c>
      <c r="F13" s="18">
        <v>0</v>
      </c>
      <c r="G13" s="18">
        <v>0</v>
      </c>
      <c r="H13" s="19">
        <v>0</v>
      </c>
      <c r="J13" t="s">
        <v>1907</v>
      </c>
      <c r="K13" t="s">
        <v>1951</v>
      </c>
      <c r="M13" s="18">
        <v>0</v>
      </c>
      <c r="N13" s="18">
        <v>0</v>
      </c>
    </row>
    <row r="14" spans="1:14" x14ac:dyDescent="0.25">
      <c r="A14" s="13"/>
      <c r="B14" t="s">
        <v>1952</v>
      </c>
      <c r="E14" s="18">
        <v>0</v>
      </c>
      <c r="F14" s="18">
        <v>0</v>
      </c>
      <c r="G14" s="18">
        <v>0</v>
      </c>
      <c r="H14" s="19">
        <v>0</v>
      </c>
      <c r="J14" t="s">
        <v>1907</v>
      </c>
      <c r="K14" t="s">
        <v>1953</v>
      </c>
      <c r="M14" s="18">
        <v>0</v>
      </c>
      <c r="N14" s="18">
        <v>0</v>
      </c>
    </row>
    <row r="15" spans="1:14" x14ac:dyDescent="0.25">
      <c r="A15" s="13"/>
      <c r="D15" s="20" t="s">
        <v>1916</v>
      </c>
      <c r="E15" s="21">
        <v>0</v>
      </c>
      <c r="F15" s="21">
        <v>0</v>
      </c>
      <c r="G15" s="21">
        <v>0</v>
      </c>
      <c r="H15" s="22">
        <v>0</v>
      </c>
      <c r="J15" t="s">
        <v>1907</v>
      </c>
      <c r="K15" t="s">
        <v>1954</v>
      </c>
      <c r="M15" s="18">
        <v>0</v>
      </c>
      <c r="N15" s="18">
        <v>0</v>
      </c>
    </row>
    <row r="16" spans="1:14" x14ac:dyDescent="0.25">
      <c r="A16" s="11" t="s">
        <v>1955</v>
      </c>
      <c r="E16" s="18"/>
      <c r="F16" s="18"/>
      <c r="G16" s="18"/>
      <c r="H16" s="19"/>
      <c r="J16" t="s">
        <v>1929</v>
      </c>
      <c r="M16" s="18">
        <v>0</v>
      </c>
      <c r="N16" s="18">
        <v>0</v>
      </c>
    </row>
    <row r="17" spans="1:14" x14ac:dyDescent="0.25">
      <c r="A17" s="13"/>
      <c r="B17" t="s">
        <v>1956</v>
      </c>
      <c r="E17" s="18">
        <v>0</v>
      </c>
      <c r="F17" s="18">
        <v>0</v>
      </c>
      <c r="G17" s="18">
        <v>0</v>
      </c>
      <c r="H17" s="19">
        <v>0</v>
      </c>
      <c r="J17" t="s">
        <v>1957</v>
      </c>
      <c r="M17" s="18">
        <v>0</v>
      </c>
      <c r="N17" s="18">
        <v>0</v>
      </c>
    </row>
    <row r="18" spans="1:14" x14ac:dyDescent="0.25">
      <c r="A18" s="13"/>
      <c r="B18" t="s">
        <v>1958</v>
      </c>
      <c r="E18" s="18">
        <v>0</v>
      </c>
      <c r="F18" s="18">
        <v>0</v>
      </c>
      <c r="G18" s="18">
        <v>0</v>
      </c>
      <c r="H18" s="19">
        <v>0</v>
      </c>
      <c r="J18" t="s">
        <v>1014</v>
      </c>
      <c r="M18" s="18">
        <v>0</v>
      </c>
      <c r="N18" s="18">
        <v>0</v>
      </c>
    </row>
    <row r="19" spans="1:14" x14ac:dyDescent="0.25">
      <c r="A19" s="13"/>
      <c r="B19" t="s">
        <v>1918</v>
      </c>
      <c r="E19" s="18">
        <v>0</v>
      </c>
      <c r="F19" s="18">
        <v>0</v>
      </c>
      <c r="G19" s="18">
        <v>0</v>
      </c>
      <c r="H19" s="19">
        <v>0</v>
      </c>
      <c r="L19" s="20" t="s">
        <v>1916</v>
      </c>
      <c r="M19" s="21">
        <v>0</v>
      </c>
      <c r="N19" s="21">
        <v>0</v>
      </c>
    </row>
    <row r="20" spans="1:14" x14ac:dyDescent="0.25">
      <c r="A20" s="13"/>
      <c r="B20" t="s">
        <v>1959</v>
      </c>
      <c r="E20" s="18"/>
      <c r="F20" s="18"/>
      <c r="G20" s="18"/>
      <c r="H20" s="19"/>
      <c r="I20" s="2" t="s">
        <v>1960</v>
      </c>
      <c r="M20" s="18">
        <v>0</v>
      </c>
      <c r="N20" s="18">
        <v>0</v>
      </c>
    </row>
    <row r="21" spans="1:14" x14ac:dyDescent="0.25">
      <c r="A21" s="13"/>
      <c r="B21" t="s">
        <v>1907</v>
      </c>
      <c r="C21" t="s">
        <v>1961</v>
      </c>
      <c r="E21" s="18">
        <v>0</v>
      </c>
      <c r="F21" s="18">
        <v>0</v>
      </c>
      <c r="G21" s="18">
        <v>0</v>
      </c>
      <c r="H21" s="19">
        <v>0</v>
      </c>
      <c r="I21" s="2" t="s">
        <v>1962</v>
      </c>
      <c r="M21" s="18"/>
      <c r="N21" s="18"/>
    </row>
    <row r="22" spans="1:14" x14ac:dyDescent="0.25">
      <c r="A22" s="13"/>
      <c r="B22" t="s">
        <v>1907</v>
      </c>
      <c r="C22" t="s">
        <v>1963</v>
      </c>
      <c r="E22" s="18">
        <v>0</v>
      </c>
      <c r="F22" s="18">
        <v>0</v>
      </c>
      <c r="G22" s="18">
        <v>0</v>
      </c>
      <c r="H22" s="19">
        <v>0</v>
      </c>
      <c r="J22" t="s">
        <v>80</v>
      </c>
      <c r="M22" s="18">
        <v>0</v>
      </c>
      <c r="N22" s="18">
        <v>0</v>
      </c>
    </row>
    <row r="23" spans="1:14" x14ac:dyDescent="0.25">
      <c r="A23" s="13"/>
      <c r="B23" t="s">
        <v>1964</v>
      </c>
      <c r="E23" s="18">
        <v>0</v>
      </c>
      <c r="F23" s="18">
        <v>0</v>
      </c>
      <c r="G23" s="18">
        <v>0</v>
      </c>
      <c r="H23" s="19">
        <v>0</v>
      </c>
      <c r="J23" t="s">
        <v>1931</v>
      </c>
      <c r="M23" s="18">
        <v>0</v>
      </c>
      <c r="N23" s="18">
        <v>0</v>
      </c>
    </row>
    <row r="24" spans="1:14" x14ac:dyDescent="0.25">
      <c r="A24" s="13"/>
      <c r="B24" t="s">
        <v>1965</v>
      </c>
      <c r="E24" s="18">
        <v>0</v>
      </c>
      <c r="F24" s="18">
        <v>0</v>
      </c>
      <c r="G24" s="18">
        <v>0</v>
      </c>
      <c r="H24" s="19">
        <v>0</v>
      </c>
      <c r="J24" t="s">
        <v>369</v>
      </c>
      <c r="M24" s="18">
        <v>0</v>
      </c>
      <c r="N24" s="18">
        <v>0</v>
      </c>
    </row>
    <row r="25" spans="1:14" x14ac:dyDescent="0.25">
      <c r="A25" s="13"/>
      <c r="B25" t="s">
        <v>590</v>
      </c>
      <c r="E25" s="18">
        <v>0</v>
      </c>
      <c r="F25" s="18">
        <v>0</v>
      </c>
      <c r="G25" s="18">
        <v>0</v>
      </c>
      <c r="H25" s="19">
        <v>0</v>
      </c>
      <c r="J25" t="s">
        <v>1966</v>
      </c>
      <c r="M25" s="18">
        <v>0</v>
      </c>
      <c r="N25" s="18">
        <v>0</v>
      </c>
    </row>
    <row r="26" spans="1:14" x14ac:dyDescent="0.25">
      <c r="A26" s="13"/>
      <c r="D26" s="20" t="s">
        <v>1920</v>
      </c>
      <c r="E26" s="21">
        <v>0</v>
      </c>
      <c r="F26" s="21">
        <v>0</v>
      </c>
      <c r="G26" s="21">
        <v>0</v>
      </c>
      <c r="H26" s="22">
        <v>0</v>
      </c>
      <c r="L26" s="20" t="s">
        <v>1967</v>
      </c>
      <c r="M26" s="21">
        <v>0</v>
      </c>
      <c r="N26" s="21">
        <v>0</v>
      </c>
    </row>
    <row r="27" spans="1:14" x14ac:dyDescent="0.25">
      <c r="A27" s="11" t="s">
        <v>1968</v>
      </c>
      <c r="E27" s="18">
        <v>0</v>
      </c>
      <c r="F27" s="18">
        <v>0</v>
      </c>
      <c r="G27" s="18">
        <v>0</v>
      </c>
      <c r="H27" s="19">
        <v>0</v>
      </c>
      <c r="I27" s="2" t="s">
        <v>1969</v>
      </c>
      <c r="M27" s="18">
        <v>0</v>
      </c>
      <c r="N27" s="18">
        <v>0</v>
      </c>
    </row>
    <row r="28" spans="1:14" x14ac:dyDescent="0.25">
      <c r="A28" s="14"/>
      <c r="B28" s="15"/>
      <c r="C28" s="15"/>
      <c r="D28" s="23" t="s">
        <v>1970</v>
      </c>
      <c r="E28" s="24">
        <v>0</v>
      </c>
      <c r="F28" s="24">
        <v>0</v>
      </c>
      <c r="G28" s="24">
        <v>0</v>
      </c>
      <c r="H28" s="25">
        <v>0</v>
      </c>
      <c r="I28" s="15"/>
      <c r="J28" s="15"/>
      <c r="K28" s="15"/>
      <c r="L28" s="23" t="s">
        <v>1935</v>
      </c>
      <c r="M28" s="24">
        <v>0</v>
      </c>
      <c r="N28" s="24">
        <v>0</v>
      </c>
    </row>
    <row r="30" spans="1:14" x14ac:dyDescent="0.25">
      <c r="A30">
        <v>-1</v>
      </c>
      <c r="B30" t="s">
        <v>1921</v>
      </c>
      <c r="I30">
        <v>-4</v>
      </c>
      <c r="J30" t="s">
        <v>1971</v>
      </c>
    </row>
    <row r="31" spans="1:14" x14ac:dyDescent="0.25">
      <c r="A31">
        <v>-2</v>
      </c>
      <c r="B31" t="s">
        <v>1922</v>
      </c>
      <c r="I31">
        <v>-5</v>
      </c>
      <c r="J31" t="s">
        <v>1972</v>
      </c>
    </row>
    <row r="32" spans="1:14" x14ac:dyDescent="0.25">
      <c r="A32">
        <v>-3</v>
      </c>
      <c r="B32" t="s">
        <v>1973</v>
      </c>
      <c r="J32" t="s">
        <v>1974</v>
      </c>
    </row>
    <row r="33" spans="1:10" x14ac:dyDescent="0.25">
      <c r="J33" t="s">
        <v>1921</v>
      </c>
    </row>
    <row r="36" spans="1:10" x14ac:dyDescent="0.25">
      <c r="A36" t="s">
        <v>1923</v>
      </c>
      <c r="B36" t="s">
        <v>1975</v>
      </c>
    </row>
    <row r="37" spans="1:10" x14ac:dyDescent="0.25">
      <c r="B37" t="s">
        <v>1924</v>
      </c>
    </row>
    <row r="38" spans="1:10" x14ac:dyDescent="0.25">
      <c r="B38" t="s">
        <v>1976</v>
      </c>
    </row>
    <row r="39" spans="1:10" x14ac:dyDescent="0.25">
      <c r="A39" t="s">
        <v>1925</v>
      </c>
      <c r="B39" t="s">
        <v>1977</v>
      </c>
    </row>
    <row r="40" spans="1:10" x14ac:dyDescent="0.25">
      <c r="A40" t="s">
        <v>1926</v>
      </c>
      <c r="B40" t="s">
        <v>1936</v>
      </c>
    </row>
    <row r="41" spans="1:10" x14ac:dyDescent="0.25">
      <c r="A41" t="s">
        <v>1927</v>
      </c>
      <c r="B41" t="s">
        <v>1978</v>
      </c>
    </row>
    <row r="42" spans="1:10" x14ac:dyDescent="0.25">
      <c r="A42" t="s">
        <v>1979</v>
      </c>
      <c r="B42" t="s">
        <v>1980</v>
      </c>
    </row>
  </sheetData>
  <mergeCells count="6">
    <mergeCell ref="A7:D8"/>
    <mergeCell ref="E7:G7"/>
    <mergeCell ref="A5:N5"/>
    <mergeCell ref="N7:N8"/>
    <mergeCell ref="M7:M8"/>
    <mergeCell ref="I7:L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3</vt:i4>
      </vt:variant>
    </vt:vector>
  </HeadingPairs>
  <TitlesOfParts>
    <vt:vector size="13" baseType="lpstr">
      <vt:lpstr>Commentaires</vt:lpstr>
      <vt:lpstr>Détail des budgets (écritures)</vt:lpstr>
      <vt:lpstr>Bilan prévisionnel</vt:lpstr>
      <vt:lpstr>Résultat prévisionnel</vt:lpstr>
      <vt:lpstr>Plan comptable</vt:lpstr>
      <vt:lpstr>Activité</vt:lpstr>
      <vt:lpstr>Tiers</vt:lpstr>
      <vt:lpstr>Base comptes développé</vt:lpstr>
      <vt:lpstr>Bilan Base av repart</vt:lpstr>
      <vt:lpstr>matériel</vt:lpstr>
      <vt:lpstr>'Détail des budgets (écritures)'!Impression_des_titres</vt:lpstr>
      <vt:lpstr>'Bilan prévisionnel'!Zone_d_impression</vt:lpstr>
      <vt:lpstr>'Résultat prévisionnel'!Zone_d_impression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pcouv@yahoo.com</dc:creator>
  <cp:lastModifiedBy>Pierre-Alrick COUVIDA</cp:lastModifiedBy>
  <cp:lastPrinted>2024-10-27T14:35:40Z</cp:lastPrinted>
  <dcterms:created xsi:type="dcterms:W3CDTF">2024-03-28T14:54:47Z</dcterms:created>
  <dcterms:modified xsi:type="dcterms:W3CDTF">2024-10-27T18:23:34Z</dcterms:modified>
</cp:coreProperties>
</file>