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omasmedioni/Desktop/"/>
    </mc:Choice>
  </mc:AlternateContent>
  <xr:revisionPtr revIDLastSave="0" documentId="13_ncr:1_{399DBEF1-8319-8047-AC2B-2F9F70854798}" xr6:coauthVersionLast="47" xr6:coauthVersionMax="47" xr10:uidLastSave="{00000000-0000-0000-0000-000000000000}"/>
  <bookViews>
    <workbookView xWindow="0" yWindow="740" windowWidth="29400" windowHeight="16940" xr2:uid="{F09D73EF-C318-FF45-852C-9490EB1BE76B}"/>
  </bookViews>
  <sheets>
    <sheet name="Feuil1" sheetId="1" r:id="rId1"/>
    <sheet name="Feui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2" i="1" s="1"/>
  <c r="C12" i="1"/>
  <c r="C15" i="1"/>
  <c r="G25" i="1" l="1"/>
  <c r="D16" i="2"/>
  <c r="N6" i="2"/>
  <c r="N5" i="2"/>
  <c r="G28" i="1"/>
  <c r="C3" i="1"/>
  <c r="I11" i="2"/>
  <c r="I12" i="2"/>
  <c r="D15" i="2"/>
  <c r="I13" i="2"/>
  <c r="I14" i="2"/>
  <c r="N7" i="2"/>
  <c r="I4" i="2"/>
  <c r="I5" i="2"/>
  <c r="D4" i="2"/>
  <c r="D5" i="2"/>
  <c r="D6" i="2"/>
  <c r="N4" i="2"/>
  <c r="N8" i="2"/>
  <c r="N3" i="2" s="1"/>
  <c r="C26" i="1" s="1"/>
  <c r="C25" i="1" s="1"/>
  <c r="N9" i="2"/>
  <c r="N11" i="2"/>
  <c r="D7" i="2"/>
  <c r="D8" i="2"/>
  <c r="D9" i="2"/>
  <c r="I6" i="2"/>
  <c r="I7" i="2"/>
  <c r="D10" i="2"/>
  <c r="I8" i="2"/>
  <c r="D11" i="2"/>
  <c r="D12" i="2"/>
  <c r="I9" i="2"/>
  <c r="D13" i="2"/>
  <c r="D14" i="2"/>
  <c r="I10" i="2"/>
  <c r="N10" i="2"/>
  <c r="G10" i="1"/>
  <c r="C28" i="1"/>
  <c r="G24" i="1" l="1"/>
  <c r="G31" i="1" s="1"/>
  <c r="H4" i="1" s="1"/>
  <c r="C24" i="1"/>
  <c r="I3" i="2"/>
  <c r="D3" i="2"/>
  <c r="C8" i="1" s="1"/>
  <c r="H3" i="1" l="1"/>
  <c r="C65" i="1"/>
  <c r="C7" i="1"/>
  <c r="C2" i="1" s="1"/>
  <c r="C31" i="1" s="1"/>
  <c r="C62" i="1" s="1"/>
  <c r="C1" i="2"/>
</calcChain>
</file>

<file path=xl/sharedStrings.xml><?xml version="1.0" encoding="utf-8"?>
<sst xmlns="http://schemas.openxmlformats.org/spreadsheetml/2006/main" count="92" uniqueCount="83">
  <si>
    <t>CHARGES</t>
  </si>
  <si>
    <t>MATÉRIEL</t>
  </si>
  <si>
    <t>Location salle</t>
  </si>
  <si>
    <t>Location matériel</t>
  </si>
  <si>
    <t>Costumes</t>
  </si>
  <si>
    <t>IMMATÉRIEL</t>
  </si>
  <si>
    <t>CONTRIBUTIONS VOLONTAIRES</t>
  </si>
  <si>
    <t>Montant (€)</t>
  </si>
  <si>
    <t>PRODUITS</t>
  </si>
  <si>
    <t>SUBVENTIONS</t>
  </si>
  <si>
    <t>FSDIE Sorbonne Nouvelle</t>
  </si>
  <si>
    <t>FONDS PROPRES</t>
  </si>
  <si>
    <t>Affiche</t>
  </si>
  <si>
    <t>SACEM</t>
  </si>
  <si>
    <t>Apport en nature</t>
  </si>
  <si>
    <t>Apport en industrie</t>
  </si>
  <si>
    <t>Confection</t>
  </si>
  <si>
    <t>Résultat</t>
  </si>
  <si>
    <t>Medioni</t>
  </si>
  <si>
    <t>TOTAL CHARGES</t>
  </si>
  <si>
    <t>TOTAL PRODUITS</t>
  </si>
  <si>
    <t>Association ATEP3</t>
  </si>
  <si>
    <t>Pourcentage Subvention</t>
  </si>
  <si>
    <t>%</t>
  </si>
  <si>
    <t xml:space="preserve">Qt </t>
  </si>
  <si>
    <t>Nom</t>
  </si>
  <si>
    <t>Prix unité</t>
  </si>
  <si>
    <t>Total</t>
  </si>
  <si>
    <t>Verres à vin</t>
  </si>
  <si>
    <t>Plateau argent</t>
  </si>
  <si>
    <t>Pieds de chevres</t>
  </si>
  <si>
    <t>Table longue</t>
  </si>
  <si>
    <t>chaises</t>
  </si>
  <si>
    <t>tete de veau</t>
  </si>
  <si>
    <t>Oiseau taxidermie</t>
  </si>
  <si>
    <t>filet de pêche</t>
  </si>
  <si>
    <t>poudre rouge</t>
  </si>
  <si>
    <t>Sifflet</t>
  </si>
  <si>
    <t>huile</t>
  </si>
  <si>
    <t>feutre couverture</t>
  </si>
  <si>
    <t>corde fine</t>
  </si>
  <si>
    <t>buste grec</t>
  </si>
  <si>
    <t>poche de faux sang</t>
  </si>
  <si>
    <t>serviette blanche ikea</t>
  </si>
  <si>
    <t>ballon doré</t>
  </si>
  <si>
    <t>pot de graisse canard</t>
  </si>
  <si>
    <t>menottes</t>
  </si>
  <si>
    <t>Bistouri</t>
  </si>
  <si>
    <t>chariot médical</t>
  </si>
  <si>
    <t>lamelle</t>
  </si>
  <si>
    <t>bande de gaze</t>
  </si>
  <si>
    <t>désinfectant</t>
  </si>
  <si>
    <t>Communication</t>
  </si>
  <si>
    <t>Masques</t>
  </si>
  <si>
    <t>Décor</t>
  </si>
  <si>
    <t>Scénographie</t>
  </si>
  <si>
    <t>Accessoires</t>
  </si>
  <si>
    <t>Textile</t>
  </si>
  <si>
    <t>Photocopies texte</t>
  </si>
  <si>
    <t>Photocopies flyer</t>
  </si>
  <si>
    <t>Prévu</t>
  </si>
  <si>
    <t>(8€/h pour 10 services de 4h)</t>
  </si>
  <si>
    <t>Budget décor / accessoires</t>
  </si>
  <si>
    <t>Apports</t>
  </si>
  <si>
    <t>Droits d’auteur</t>
  </si>
  <si>
    <t>FONDS PRIVÉS</t>
  </si>
  <si>
    <t>Chaine métallique 2,5m</t>
  </si>
  <si>
    <t>bâches 3*15m</t>
  </si>
  <si>
    <t>acrylique noire</t>
  </si>
  <si>
    <t>toiles blanches (130*97)</t>
  </si>
  <si>
    <t>éponges blanches lot6</t>
  </si>
  <si>
    <t>cruches (prix unitaire moyen)</t>
  </si>
  <si>
    <t>2,1 kilos raisins</t>
  </si>
  <si>
    <t>Tableau pour Fontana lot de 4</t>
  </si>
  <si>
    <t>Fournitures</t>
  </si>
  <si>
    <t xml:space="preserve">Argent avancé : </t>
  </si>
  <si>
    <t>30 Oiseau</t>
  </si>
  <si>
    <t>80 Cruches</t>
  </si>
  <si>
    <t>300 Costumes</t>
  </si>
  <si>
    <t>Reprise = (Flyer + Affiche) x 2</t>
  </si>
  <si>
    <t>Reprise = Forfait x 2</t>
  </si>
  <si>
    <t>Crous</t>
  </si>
  <si>
    <t>Obtenu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</si>
</sst>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rgb="FF000000"/>
      <name val="Arial"/>
      <family val="2"/>
    </font>
    <font>
      <sz val="12"/>
      <color theme="9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2" fontId="2" fillId="2" borderId="0" xfId="0" applyNumberFormat="1" applyFont="1" applyFill="1" applyAlignment="1">
      <alignment horizontal="center" vertical="center" wrapText="1"/>
    </xf>
    <xf numFmtId="2" fontId="10" fillId="3" borderId="1" xfId="0" applyNumberFormat="1" applyFont="1" applyFill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2" fontId="10" fillId="3" borderId="0" xfId="0" applyNumberFormat="1" applyFont="1" applyFill="1" applyAlignment="1">
      <alignment vertical="center" wrapText="1"/>
    </xf>
    <xf numFmtId="2" fontId="12" fillId="0" borderId="0" xfId="0" applyNumberFormat="1" applyFont="1" applyAlignment="1">
      <alignment horizontal="right" vertical="center" wrapText="1"/>
    </xf>
    <xf numFmtId="2" fontId="13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1" fillId="0" borderId="5" xfId="0" applyNumberFormat="1" applyFont="1" applyBorder="1" applyAlignment="1">
      <alignment horizontal="right"/>
    </xf>
    <xf numFmtId="2" fontId="0" fillId="0" borderId="0" xfId="0" applyNumberFormat="1"/>
    <xf numFmtId="2" fontId="6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vertical="center" wrapText="1"/>
    </xf>
    <xf numFmtId="2" fontId="1" fillId="0" borderId="5" xfId="0" applyNumberFormat="1" applyFont="1" applyBorder="1"/>
    <xf numFmtId="2" fontId="2" fillId="2" borderId="0" xfId="0" applyNumberFormat="1" applyFont="1" applyFill="1" applyAlignment="1">
      <alignment horizontal="right" vertical="center" wrapText="1"/>
    </xf>
    <xf numFmtId="9" fontId="0" fillId="0" borderId="0" xfId="1" applyFont="1"/>
    <xf numFmtId="0" fontId="0" fillId="0" borderId="0" xfId="0" applyAlignment="1">
      <alignment horizontal="left" vertical="center" indent="4"/>
    </xf>
    <xf numFmtId="0" fontId="16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14" fillId="0" borderId="2" xfId="0" applyNumberFormat="1" applyFont="1" applyBorder="1" applyAlignment="1">
      <alignment horizontal="right"/>
    </xf>
    <xf numFmtId="0" fontId="2" fillId="3" borderId="0" xfId="0" applyFont="1" applyFill="1" applyAlignment="1">
      <alignment horizontal="left" vertical="top" wrapText="1"/>
    </xf>
    <xf numFmtId="2" fontId="12" fillId="4" borderId="0" xfId="0" applyNumberFormat="1" applyFont="1" applyFill="1" applyAlignment="1">
      <alignment vertical="center" wrapText="1"/>
    </xf>
    <xf numFmtId="0" fontId="0" fillId="5" borderId="0" xfId="0" applyFill="1"/>
    <xf numFmtId="0" fontId="17" fillId="5" borderId="0" xfId="0" applyFont="1" applyFill="1"/>
    <xf numFmtId="2" fontId="18" fillId="0" borderId="0" xfId="0" applyNumberFormat="1" applyFont="1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C076-252F-2D41-A465-233822C6D8B6}">
  <dimension ref="A1:H67"/>
  <sheetViews>
    <sheetView tabSelected="1" topLeftCell="A2" zoomScale="130" zoomScaleNormal="130" workbookViewId="0">
      <selection activeCell="F3" sqref="F3"/>
    </sheetView>
  </sheetViews>
  <sheetFormatPr baseColWidth="10" defaultColWidth="10.5" defaultRowHeight="15.75" customHeight="1" x14ac:dyDescent="0.2"/>
  <cols>
    <col min="1" max="1" width="27.5" customWidth="1"/>
    <col min="2" max="2" width="10.6640625" customWidth="1"/>
    <col min="3" max="3" width="10.83203125" style="28" customWidth="1"/>
    <col min="5" max="5" width="28" customWidth="1"/>
    <col min="6" max="6" width="8.83203125" customWidth="1"/>
    <col min="7" max="7" width="9" customWidth="1"/>
  </cols>
  <sheetData>
    <row r="1" spans="1:8" ht="15.75" customHeight="1" x14ac:dyDescent="0.2">
      <c r="A1" s="1" t="s">
        <v>0</v>
      </c>
      <c r="B1" s="1"/>
      <c r="C1" s="19" t="s">
        <v>7</v>
      </c>
      <c r="E1" s="1" t="s">
        <v>8</v>
      </c>
      <c r="F1" s="1"/>
      <c r="G1" s="19"/>
    </row>
    <row r="2" spans="1:8" ht="15.75" customHeight="1" x14ac:dyDescent="0.2">
      <c r="A2" s="2" t="s">
        <v>1</v>
      </c>
      <c r="B2" s="2"/>
      <c r="C2" s="20">
        <f>SUM(C3,C7,C12,C15)</f>
        <v>2175.6400000000003</v>
      </c>
      <c r="E2" s="2" t="s">
        <v>9</v>
      </c>
      <c r="F2" s="12"/>
      <c r="G2" s="23">
        <f>SUM(G3+G4)</f>
        <v>2398.96</v>
      </c>
    </row>
    <row r="3" spans="1:8" ht="15.75" customHeight="1" x14ac:dyDescent="0.2">
      <c r="A3" s="5" t="s">
        <v>2</v>
      </c>
      <c r="B3" s="35" t="s">
        <v>61</v>
      </c>
      <c r="C3" s="37">
        <f>320</f>
        <v>320</v>
      </c>
      <c r="E3" s="9" t="s">
        <v>10</v>
      </c>
      <c r="F3" s="13" t="s">
        <v>82</v>
      </c>
      <c r="G3" s="24">
        <v>1799.44</v>
      </c>
      <c r="H3" s="33">
        <f>G3/$G$31</f>
        <v>0.63924176542473077</v>
      </c>
    </row>
    <row r="4" spans="1:8" ht="15.75" customHeight="1" x14ac:dyDescent="0.2">
      <c r="A4" s="9"/>
      <c r="B4" s="9"/>
      <c r="C4" s="21"/>
      <c r="E4" s="9" t="s">
        <v>81</v>
      </c>
      <c r="F4" s="13" t="s">
        <v>60</v>
      </c>
      <c r="G4" s="24">
        <f>C12</f>
        <v>599.52</v>
      </c>
      <c r="H4" s="33">
        <f>G4/$G$31</f>
        <v>0.21297638332338648</v>
      </c>
    </row>
    <row r="5" spans="1:8" ht="15.75" customHeight="1" x14ac:dyDescent="0.2">
      <c r="A5" s="5" t="s">
        <v>3</v>
      </c>
      <c r="C5" s="5">
        <v>0</v>
      </c>
      <c r="E5" s="4"/>
      <c r="F5" s="13"/>
      <c r="G5" s="24"/>
      <c r="H5" s="33"/>
    </row>
    <row r="6" spans="1:8" ht="15.75" customHeight="1" x14ac:dyDescent="0.2">
      <c r="A6" s="9"/>
      <c r="B6" s="9"/>
      <c r="C6" s="21"/>
      <c r="E6" s="4"/>
      <c r="F6" s="4"/>
      <c r="G6" s="29"/>
    </row>
    <row r="7" spans="1:8" ht="15.75" customHeight="1" x14ac:dyDescent="0.2">
      <c r="A7" s="10" t="s">
        <v>55</v>
      </c>
      <c r="B7" s="10"/>
      <c r="C7" s="38">
        <f>SUM(C8:C10)</f>
        <v>933.61</v>
      </c>
      <c r="E7" s="2" t="s">
        <v>65</v>
      </c>
      <c r="F7" s="12"/>
      <c r="G7" s="23">
        <v>0</v>
      </c>
    </row>
    <row r="8" spans="1:8" ht="15.75" customHeight="1" x14ac:dyDescent="0.2">
      <c r="A8" s="7" t="s">
        <v>54</v>
      </c>
      <c r="B8" s="7"/>
      <c r="C8" s="22">
        <f>Feuil2!D3</f>
        <v>613.28</v>
      </c>
      <c r="E8" s="4" t="s">
        <v>18</v>
      </c>
      <c r="F8" s="11"/>
      <c r="G8" s="30">
        <v>0</v>
      </c>
    </row>
    <row r="9" spans="1:8" ht="15.75" customHeight="1" x14ac:dyDescent="0.2">
      <c r="A9" s="7" t="s">
        <v>56</v>
      </c>
      <c r="B9" s="7"/>
      <c r="C9" s="22">
        <v>158.33000000000001</v>
      </c>
      <c r="E9" s="11"/>
      <c r="F9" s="11"/>
      <c r="G9" s="21"/>
    </row>
    <row r="10" spans="1:8" ht="15.75" customHeight="1" x14ac:dyDescent="0.2">
      <c r="A10" s="7" t="s">
        <v>53</v>
      </c>
      <c r="B10" s="7"/>
      <c r="C10" s="22">
        <v>162</v>
      </c>
      <c r="E10" s="2" t="s">
        <v>11</v>
      </c>
      <c r="F10" s="12"/>
      <c r="G10" s="23">
        <f>G11</f>
        <v>0</v>
      </c>
    </row>
    <row r="11" spans="1:8" ht="15.75" customHeight="1" x14ac:dyDescent="0.2">
      <c r="A11" s="8"/>
      <c r="B11" s="7"/>
      <c r="C11" s="22"/>
      <c r="E11" s="4" t="s">
        <v>21</v>
      </c>
      <c r="F11" s="11"/>
      <c r="G11" s="30">
        <v>0</v>
      </c>
    </row>
    <row r="12" spans="1:8" ht="15.75" customHeight="1" x14ac:dyDescent="0.2">
      <c r="A12" s="10" t="s">
        <v>4</v>
      </c>
      <c r="B12" s="10"/>
      <c r="C12" s="38">
        <f>C13</f>
        <v>599.52</v>
      </c>
    </row>
    <row r="13" spans="1:8" ht="15.75" customHeight="1" x14ac:dyDescent="0.2">
      <c r="A13" s="6" t="s">
        <v>57</v>
      </c>
      <c r="B13" s="7"/>
      <c r="C13" s="22">
        <v>599.52</v>
      </c>
      <c r="E13" s="11"/>
      <c r="F13" s="11"/>
      <c r="G13" s="21"/>
    </row>
    <row r="14" spans="1:8" ht="15.75" customHeight="1" x14ac:dyDescent="0.2">
      <c r="B14" s="7"/>
      <c r="C14" s="22"/>
    </row>
    <row r="15" spans="1:8" ht="15.75" customHeight="1" x14ac:dyDescent="0.2">
      <c r="A15" s="10" t="s">
        <v>52</v>
      </c>
      <c r="B15" s="36"/>
      <c r="C15" s="38">
        <f>SUM(C16:C18) +C19</f>
        <v>322.51</v>
      </c>
    </row>
    <row r="16" spans="1:8" ht="15.75" customHeight="1" x14ac:dyDescent="0.2">
      <c r="A16" s="7" t="s">
        <v>58</v>
      </c>
      <c r="B16" s="3"/>
      <c r="C16" s="22">
        <v>25</v>
      </c>
    </row>
    <row r="17" spans="1:7" ht="15.75" customHeight="1" x14ac:dyDescent="0.2">
      <c r="A17" s="7" t="s">
        <v>59</v>
      </c>
      <c r="B17" s="3"/>
      <c r="C17" s="45">
        <v>69.17</v>
      </c>
    </row>
    <row r="18" spans="1:7" ht="15.75" customHeight="1" x14ac:dyDescent="0.2">
      <c r="A18" s="7" t="s">
        <v>12</v>
      </c>
      <c r="B18" s="3"/>
      <c r="C18" s="22">
        <v>30</v>
      </c>
    </row>
    <row r="19" spans="1:7" ht="15.75" customHeight="1" x14ac:dyDescent="0.2">
      <c r="A19" s="14" t="s">
        <v>79</v>
      </c>
      <c r="B19" s="11"/>
      <c r="C19" s="22">
        <v>198.34</v>
      </c>
    </row>
    <row r="20" spans="1:7" ht="15.75" customHeight="1" x14ac:dyDescent="0.2">
      <c r="A20" s="2" t="s">
        <v>5</v>
      </c>
      <c r="B20" s="2"/>
      <c r="C20" s="48">
        <v>223.32</v>
      </c>
    </row>
    <row r="21" spans="1:7" ht="15.75" customHeight="1" x14ac:dyDescent="0.2">
      <c r="A21" s="10" t="s">
        <v>64</v>
      </c>
      <c r="B21" s="39"/>
      <c r="C21" s="22">
        <v>223.32</v>
      </c>
    </row>
    <row r="22" spans="1:7" ht="15.75" customHeight="1" x14ac:dyDescent="0.2">
      <c r="A22" s="7" t="s">
        <v>13</v>
      </c>
      <c r="B22" s="9"/>
      <c r="C22" s="45">
        <v>74.44</v>
      </c>
    </row>
    <row r="23" spans="1:7" ht="15.75" customHeight="1" x14ac:dyDescent="0.2">
      <c r="A23" s="14" t="s">
        <v>80</v>
      </c>
      <c r="B23" s="11"/>
      <c r="C23" s="22">
        <v>148.88</v>
      </c>
    </row>
    <row r="24" spans="1:7" ht="15.75" customHeight="1" x14ac:dyDescent="0.2">
      <c r="A24" s="44" t="s">
        <v>6</v>
      </c>
      <c r="B24" s="2"/>
      <c r="C24" s="23">
        <f>C25+C28</f>
        <v>416</v>
      </c>
      <c r="E24" s="44" t="s">
        <v>6</v>
      </c>
      <c r="F24" s="2"/>
      <c r="G24" s="23">
        <f>G25+G28</f>
        <v>416</v>
      </c>
    </row>
    <row r="25" spans="1:7" ht="15.75" customHeight="1" x14ac:dyDescent="0.2">
      <c r="A25" s="40" t="s">
        <v>14</v>
      </c>
      <c r="B25" s="41"/>
      <c r="C25" s="42">
        <f>SUM(C26:C26)</f>
        <v>116</v>
      </c>
      <c r="E25" s="40" t="s">
        <v>14</v>
      </c>
      <c r="F25" s="41"/>
      <c r="G25" s="42">
        <f>G26</f>
        <v>116</v>
      </c>
    </row>
    <row r="26" spans="1:7" ht="15.75" customHeight="1" x14ac:dyDescent="0.2">
      <c r="A26" s="14" t="s">
        <v>74</v>
      </c>
      <c r="B26" s="14"/>
      <c r="C26" s="24">
        <f>Feuil2!N3</f>
        <v>116</v>
      </c>
      <c r="E26" s="14" t="s">
        <v>74</v>
      </c>
      <c r="F26" s="14"/>
      <c r="G26" s="24">
        <v>116</v>
      </c>
    </row>
    <row r="27" spans="1:7" ht="15.75" customHeight="1" x14ac:dyDescent="0.2">
      <c r="A27" s="14"/>
      <c r="B27" s="14"/>
      <c r="C27" s="24"/>
      <c r="E27" s="14"/>
      <c r="F27" s="14"/>
      <c r="G27" s="24"/>
    </row>
    <row r="28" spans="1:7" ht="15.75" customHeight="1" x14ac:dyDescent="0.2">
      <c r="A28" s="40" t="s">
        <v>15</v>
      </c>
      <c r="B28" s="41"/>
      <c r="C28" s="43">
        <f>SUM(C29:C30)</f>
        <v>300</v>
      </c>
      <c r="E28" s="40" t="s">
        <v>15</v>
      </c>
      <c r="F28" s="41"/>
      <c r="G28" s="43">
        <f>SUM(G29:G30)</f>
        <v>300</v>
      </c>
    </row>
    <row r="29" spans="1:7" ht="15.75" customHeight="1" x14ac:dyDescent="0.2">
      <c r="A29" s="4" t="s">
        <v>16</v>
      </c>
      <c r="B29" s="4"/>
      <c r="C29" s="25">
        <v>300</v>
      </c>
      <c r="E29" s="4" t="s">
        <v>16</v>
      </c>
      <c r="F29" s="4"/>
      <c r="G29" s="25">
        <v>300</v>
      </c>
    </row>
    <row r="30" spans="1:7" ht="15.75" customHeight="1" thickBot="1" x14ac:dyDescent="0.25">
      <c r="A30" s="4"/>
      <c r="B30" s="4"/>
      <c r="C30" s="26"/>
      <c r="G30" s="28"/>
    </row>
    <row r="31" spans="1:7" ht="15.75" customHeight="1" thickBot="1" x14ac:dyDescent="0.25">
      <c r="A31" s="15" t="s">
        <v>19</v>
      </c>
      <c r="B31" s="16"/>
      <c r="C31" s="27">
        <f>SUM(C2,C20,C24)</f>
        <v>2814.9600000000005</v>
      </c>
      <c r="E31" s="17" t="s">
        <v>20</v>
      </c>
      <c r="F31" s="18"/>
      <c r="G31" s="31">
        <f>SUM(G2,G7,G10,G24)</f>
        <v>2814.96</v>
      </c>
    </row>
    <row r="33" spans="3:3" ht="15.75" customHeight="1" x14ac:dyDescent="0.2">
      <c r="C33" s="21"/>
    </row>
    <row r="62" spans="1:3" ht="15.75" customHeight="1" x14ac:dyDescent="0.2">
      <c r="A62" s="1" t="s">
        <v>17</v>
      </c>
      <c r="B62" s="1"/>
      <c r="C62" s="32">
        <f>G31-C31</f>
        <v>0</v>
      </c>
    </row>
    <row r="65" spans="1:4" ht="15.75" customHeight="1" x14ac:dyDescent="0.2">
      <c r="A65" t="s">
        <v>22</v>
      </c>
      <c r="C65" s="28">
        <f>(G3/G31)*100</f>
        <v>63.924176542473077</v>
      </c>
    </row>
    <row r="67" spans="1:4" ht="15.75" customHeight="1" x14ac:dyDescent="0.2">
      <c r="D67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7B50-75D9-8145-81B6-E08666A0DCEA}">
  <dimension ref="A1:N21"/>
  <sheetViews>
    <sheetView zoomScale="125" workbookViewId="0">
      <selection activeCell="D23" sqref="D23"/>
    </sheetView>
  </sheetViews>
  <sheetFormatPr baseColWidth="10" defaultColWidth="10.5" defaultRowHeight="16" x14ac:dyDescent="0.2"/>
  <cols>
    <col min="2" max="2" width="25" customWidth="1"/>
    <col min="7" max="7" width="19.1640625" customWidth="1"/>
    <col min="11" max="11" width="7.5" customWidth="1"/>
    <col min="12" max="12" width="12.33203125" customWidth="1"/>
    <col min="13" max="13" width="5.33203125" customWidth="1"/>
    <col min="14" max="14" width="4" customWidth="1"/>
  </cols>
  <sheetData>
    <row r="1" spans="1:14" x14ac:dyDescent="0.2">
      <c r="A1" t="s">
        <v>62</v>
      </c>
      <c r="C1">
        <f>D3+I3</f>
        <v>717.44</v>
      </c>
      <c r="K1" t="s">
        <v>63</v>
      </c>
    </row>
    <row r="2" spans="1:14" x14ac:dyDescent="0.2">
      <c r="A2" s="34" t="s">
        <v>24</v>
      </c>
      <c r="B2" t="s">
        <v>25</v>
      </c>
      <c r="C2" t="s">
        <v>26</v>
      </c>
      <c r="D2" t="s">
        <v>27</v>
      </c>
      <c r="F2" s="34" t="s">
        <v>24</v>
      </c>
      <c r="G2" t="s">
        <v>25</v>
      </c>
      <c r="H2" t="s">
        <v>26</v>
      </c>
      <c r="I2" t="s">
        <v>27</v>
      </c>
    </row>
    <row r="3" spans="1:14" x14ac:dyDescent="0.2">
      <c r="A3" s="34"/>
      <c r="D3">
        <f>SUM(D4:D100)</f>
        <v>613.28</v>
      </c>
      <c r="I3">
        <f>SUM(I4:I100)</f>
        <v>104.16000000000003</v>
      </c>
      <c r="N3">
        <f>SUM(N4:N20)</f>
        <v>116</v>
      </c>
    </row>
    <row r="4" spans="1:14" x14ac:dyDescent="0.2">
      <c r="A4" s="34">
        <v>1</v>
      </c>
      <c r="B4" s="46" t="s">
        <v>33</v>
      </c>
      <c r="C4">
        <v>25</v>
      </c>
      <c r="D4">
        <f t="shared" ref="D4:D16" si="0">A4*C4</f>
        <v>25</v>
      </c>
      <c r="F4" s="34">
        <v>1</v>
      </c>
      <c r="G4" s="46" t="s">
        <v>29</v>
      </c>
      <c r="H4">
        <v>23.49</v>
      </c>
      <c r="I4">
        <f t="shared" ref="I4:I14" si="1">F4*H4</f>
        <v>23.49</v>
      </c>
      <c r="K4" s="34">
        <v>1</v>
      </c>
      <c r="L4" t="s">
        <v>35</v>
      </c>
      <c r="M4">
        <v>20</v>
      </c>
      <c r="N4">
        <f t="shared" ref="N4:N11" si="2">K4*M4</f>
        <v>20</v>
      </c>
    </row>
    <row r="5" spans="1:14" x14ac:dyDescent="0.2">
      <c r="A5" s="34">
        <v>1</v>
      </c>
      <c r="B5" s="47" t="s">
        <v>34</v>
      </c>
      <c r="C5">
        <v>30</v>
      </c>
      <c r="D5">
        <f t="shared" si="0"/>
        <v>30</v>
      </c>
      <c r="F5" s="34">
        <v>2</v>
      </c>
      <c r="G5" s="46" t="s">
        <v>30</v>
      </c>
      <c r="H5">
        <v>0</v>
      </c>
      <c r="I5">
        <f t="shared" si="1"/>
        <v>0</v>
      </c>
      <c r="K5" s="34">
        <v>1</v>
      </c>
      <c r="L5" t="s">
        <v>31</v>
      </c>
      <c r="M5">
        <v>50</v>
      </c>
      <c r="N5">
        <f t="shared" si="2"/>
        <v>50</v>
      </c>
    </row>
    <row r="6" spans="1:14" x14ac:dyDescent="0.2">
      <c r="A6" s="34">
        <v>4</v>
      </c>
      <c r="B6" s="47" t="s">
        <v>71</v>
      </c>
      <c r="C6">
        <v>24.99</v>
      </c>
      <c r="D6">
        <f t="shared" si="0"/>
        <v>99.96</v>
      </c>
      <c r="F6" s="34">
        <v>1</v>
      </c>
      <c r="G6" s="46" t="s">
        <v>40</v>
      </c>
      <c r="H6">
        <v>6.9</v>
      </c>
      <c r="I6">
        <f t="shared" si="1"/>
        <v>6.9</v>
      </c>
      <c r="K6" s="34">
        <v>3</v>
      </c>
      <c r="L6" t="s">
        <v>32</v>
      </c>
      <c r="M6">
        <v>10</v>
      </c>
      <c r="N6">
        <f t="shared" si="2"/>
        <v>30</v>
      </c>
    </row>
    <row r="7" spans="1:14" x14ac:dyDescent="0.2">
      <c r="A7" s="34">
        <v>1</v>
      </c>
      <c r="B7" s="46" t="s">
        <v>67</v>
      </c>
      <c r="C7">
        <v>9.9</v>
      </c>
      <c r="D7">
        <f t="shared" si="0"/>
        <v>9.9</v>
      </c>
      <c r="F7" s="34">
        <v>1</v>
      </c>
      <c r="G7" s="46" t="s">
        <v>70</v>
      </c>
      <c r="H7">
        <v>4.99</v>
      </c>
      <c r="I7">
        <f t="shared" si="1"/>
        <v>4.99</v>
      </c>
      <c r="K7" s="34">
        <v>1</v>
      </c>
      <c r="L7" t="s">
        <v>51</v>
      </c>
      <c r="M7">
        <v>5</v>
      </c>
      <c r="N7">
        <f t="shared" si="2"/>
        <v>5</v>
      </c>
    </row>
    <row r="8" spans="1:14" x14ac:dyDescent="0.2">
      <c r="A8" s="34">
        <v>3</v>
      </c>
      <c r="B8" s="46" t="s">
        <v>69</v>
      </c>
      <c r="C8">
        <v>34.99</v>
      </c>
      <c r="D8">
        <f t="shared" si="0"/>
        <v>104.97</v>
      </c>
      <c r="F8" s="34">
        <v>1</v>
      </c>
      <c r="G8" s="46" t="s">
        <v>42</v>
      </c>
      <c r="H8">
        <v>14.89</v>
      </c>
      <c r="I8">
        <f t="shared" si="1"/>
        <v>14.89</v>
      </c>
      <c r="K8" s="34">
        <v>1</v>
      </c>
      <c r="L8" t="s">
        <v>36</v>
      </c>
      <c r="N8">
        <f t="shared" si="2"/>
        <v>0</v>
      </c>
    </row>
    <row r="9" spans="1:14" x14ac:dyDescent="0.2">
      <c r="A9" s="34">
        <v>1</v>
      </c>
      <c r="B9" s="46" t="s">
        <v>39</v>
      </c>
      <c r="C9">
        <v>14.9</v>
      </c>
      <c r="D9">
        <f t="shared" si="0"/>
        <v>14.9</v>
      </c>
      <c r="F9" s="34">
        <v>1</v>
      </c>
      <c r="G9" s="46" t="s">
        <v>43</v>
      </c>
      <c r="H9">
        <v>11.99</v>
      </c>
      <c r="I9">
        <f t="shared" si="1"/>
        <v>11.99</v>
      </c>
      <c r="K9" s="34">
        <v>1</v>
      </c>
      <c r="L9" t="s">
        <v>37</v>
      </c>
      <c r="M9">
        <v>2</v>
      </c>
      <c r="N9">
        <f t="shared" si="2"/>
        <v>2</v>
      </c>
    </row>
    <row r="10" spans="1:14" x14ac:dyDescent="0.2">
      <c r="A10" s="34">
        <v>3</v>
      </c>
      <c r="B10" s="46" t="s">
        <v>41</v>
      </c>
      <c r="C10">
        <v>64.27</v>
      </c>
      <c r="D10">
        <f t="shared" si="0"/>
        <v>192.81</v>
      </c>
      <c r="F10" s="34">
        <v>1</v>
      </c>
      <c r="G10" s="46" t="s">
        <v>45</v>
      </c>
      <c r="H10">
        <v>3.39</v>
      </c>
      <c r="I10">
        <f t="shared" si="1"/>
        <v>3.39</v>
      </c>
      <c r="K10" s="34">
        <v>2</v>
      </c>
      <c r="L10" t="s">
        <v>28</v>
      </c>
      <c r="M10">
        <v>2</v>
      </c>
      <c r="N10">
        <f t="shared" si="2"/>
        <v>4</v>
      </c>
    </row>
    <row r="11" spans="1:14" x14ac:dyDescent="0.2">
      <c r="A11" s="34">
        <v>1</v>
      </c>
      <c r="B11" s="46" t="s">
        <v>68</v>
      </c>
      <c r="C11">
        <v>20.99</v>
      </c>
      <c r="D11">
        <f t="shared" si="0"/>
        <v>20.99</v>
      </c>
      <c r="F11" s="34">
        <v>1</v>
      </c>
      <c r="G11" s="46" t="s">
        <v>46</v>
      </c>
      <c r="H11">
        <v>13.4</v>
      </c>
      <c r="I11">
        <f t="shared" si="1"/>
        <v>13.4</v>
      </c>
      <c r="K11" s="34">
        <v>1</v>
      </c>
      <c r="L11" t="s">
        <v>38</v>
      </c>
      <c r="M11">
        <v>5</v>
      </c>
      <c r="N11">
        <f t="shared" si="2"/>
        <v>5</v>
      </c>
    </row>
    <row r="12" spans="1:14" x14ac:dyDescent="0.2">
      <c r="A12" s="34">
        <v>2</v>
      </c>
      <c r="B12" s="46" t="s">
        <v>66</v>
      </c>
      <c r="C12">
        <v>5.9</v>
      </c>
      <c r="D12">
        <f t="shared" si="0"/>
        <v>11.8</v>
      </c>
      <c r="F12" s="34">
        <v>1</v>
      </c>
      <c r="G12" s="46" t="s">
        <v>47</v>
      </c>
      <c r="H12">
        <v>2.1800000000000002</v>
      </c>
      <c r="I12">
        <f t="shared" si="1"/>
        <v>2.1800000000000002</v>
      </c>
    </row>
    <row r="13" spans="1:14" x14ac:dyDescent="0.2">
      <c r="A13" s="34">
        <v>1</v>
      </c>
      <c r="B13" s="46" t="s">
        <v>44</v>
      </c>
      <c r="C13">
        <v>5.49</v>
      </c>
      <c r="D13">
        <f t="shared" si="0"/>
        <v>5.49</v>
      </c>
      <c r="F13" s="34">
        <v>1</v>
      </c>
      <c r="G13" s="46" t="s">
        <v>49</v>
      </c>
      <c r="H13">
        <v>12.09</v>
      </c>
      <c r="I13">
        <f t="shared" si="1"/>
        <v>12.09</v>
      </c>
    </row>
    <row r="14" spans="1:14" x14ac:dyDescent="0.2">
      <c r="A14" s="34">
        <v>1</v>
      </c>
      <c r="B14" s="46" t="s">
        <v>72</v>
      </c>
      <c r="C14">
        <v>12.48</v>
      </c>
      <c r="D14">
        <f t="shared" si="0"/>
        <v>12.48</v>
      </c>
      <c r="F14" s="34">
        <v>1</v>
      </c>
      <c r="G14" s="46" t="s">
        <v>50</v>
      </c>
      <c r="H14">
        <v>10.84</v>
      </c>
      <c r="I14">
        <f t="shared" si="1"/>
        <v>10.84</v>
      </c>
    </row>
    <row r="15" spans="1:14" x14ac:dyDescent="0.2">
      <c r="A15" s="34">
        <v>1</v>
      </c>
      <c r="B15" s="46" t="s">
        <v>48</v>
      </c>
      <c r="C15">
        <v>61.99</v>
      </c>
      <c r="D15">
        <f t="shared" si="0"/>
        <v>61.99</v>
      </c>
    </row>
    <row r="16" spans="1:14" x14ac:dyDescent="0.2">
      <c r="A16" s="34">
        <v>1</v>
      </c>
      <c r="B16" s="46" t="s">
        <v>73</v>
      </c>
      <c r="C16">
        <v>22.99</v>
      </c>
      <c r="D16">
        <f t="shared" si="0"/>
        <v>22.99</v>
      </c>
    </row>
    <row r="19" spans="2:3" x14ac:dyDescent="0.2">
      <c r="B19" s="46" t="s">
        <v>75</v>
      </c>
      <c r="C19" t="s">
        <v>76</v>
      </c>
    </row>
    <row r="20" spans="2:3" x14ac:dyDescent="0.2">
      <c r="C20" t="s">
        <v>77</v>
      </c>
    </row>
    <row r="21" spans="2:3" x14ac:dyDescent="0.2">
      <c r="C2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Berreur</dc:creator>
  <cp:lastModifiedBy>François Berreur</cp:lastModifiedBy>
  <dcterms:created xsi:type="dcterms:W3CDTF">2023-10-15T16:37:48Z</dcterms:created>
  <dcterms:modified xsi:type="dcterms:W3CDTF">2024-05-02T19:31:36Z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2023-11-05T13:15:39Z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3212798e-17d2-4db8-8732-a50e87f525cb</vt:lpwstr>
  </property>
  <property fmtid="{D5CDD505-2E9C-101B-9397-08002B2CF9AE}" pid="8" name="MSIP_Label_d5c20be7-c3a5-46e3-9158-fa8a02ce2395_ContentBits">
    <vt:lpwstr>0</vt:lpwstr>
  </property>
</Properties>
</file>