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REV - CULTUREACTIONS" sheetId="1" r:id="rId4"/>
  </sheets>
  <definedNames/>
  <calcPr/>
  <extLst>
    <ext uri="GoogleSheetsCustomDataVersion2">
      <go:sheetsCustomData xmlns:go="http://customooxmlschemas.google.com/" r:id="rId5" roundtripDataChecksum="wtZGzEofsFaycvWWuNG0iR9H1HjAkfhYLW5kN7/718I="/>
    </ext>
  </extLst>
</workbook>
</file>

<file path=xl/sharedStrings.xml><?xml version="1.0" encoding="utf-8"?>
<sst xmlns="http://schemas.openxmlformats.org/spreadsheetml/2006/main" count="100" uniqueCount="85">
  <si>
    <t>ECLIPSƎ SAISON 2 - CULTURE-ACTIONS</t>
  </si>
  <si>
    <t>En bleu = financé par CULTURE-ACTIONS</t>
  </si>
  <si>
    <t>CHARGES</t>
  </si>
  <si>
    <t>RECETTES</t>
  </si>
  <si>
    <t>UNITÉ</t>
  </si>
  <si>
    <t>commentaires</t>
  </si>
  <si>
    <t>QTE</t>
  </si>
  <si>
    <t>Prévisionnel</t>
  </si>
  <si>
    <t>Réalisé</t>
  </si>
  <si>
    <t>Différence</t>
  </si>
  <si>
    <t>FRAIS ARTISTIQUES</t>
  </si>
  <si>
    <t>RECETTES BILLETTERIE (jauge 220 places)</t>
  </si>
  <si>
    <t>Animatrice Léonie Styx</t>
  </si>
  <si>
    <t>cachet de 400 € brut, TVA 20% Ground Control</t>
  </si>
  <si>
    <t>Tarif plein</t>
  </si>
  <si>
    <t>Artistes stand up</t>
  </si>
  <si>
    <t>facture</t>
  </si>
  <si>
    <t>Tarif réduit</t>
  </si>
  <si>
    <t>Artistes performeurs</t>
  </si>
  <si>
    <t>Concert rap</t>
  </si>
  <si>
    <t>cachet de 159,47 € brut</t>
  </si>
  <si>
    <t>SOUS TOTAL RECETTES BILLETTERIE</t>
  </si>
  <si>
    <t>Artistes drag</t>
  </si>
  <si>
    <t>DJ</t>
  </si>
  <si>
    <t>TECHNIQUE</t>
  </si>
  <si>
    <t>SUBVENTIONS</t>
  </si>
  <si>
    <t>Régisseurs Ground Control, son et lumière</t>
  </si>
  <si>
    <t>tarif Ground Control</t>
  </si>
  <si>
    <t>CultureActions</t>
  </si>
  <si>
    <t>en cours, location barre de pole dance, droits d'auteur</t>
  </si>
  <si>
    <t>Techniciens Ground Control, road</t>
  </si>
  <si>
    <t>Subvention KitAsso</t>
  </si>
  <si>
    <t>en cours</t>
  </si>
  <si>
    <t>Location matériel technique (barre pôle dance)</t>
  </si>
  <si>
    <t>CVEC</t>
  </si>
  <si>
    <t>FRAIS ANNEXES</t>
  </si>
  <si>
    <t>Défraiements repas artistes</t>
  </si>
  <si>
    <t>Cartes Cashless du Ground Control + frais de 10%</t>
  </si>
  <si>
    <t>SOUS TOTAL SUBVENTIONS</t>
  </si>
  <si>
    <t>Défraiements repas bénévoles</t>
  </si>
  <si>
    <t>20,70€ - tarif syndeac</t>
  </si>
  <si>
    <t>Transports en commun</t>
  </si>
  <si>
    <t>Sur la base d'un ticket de transport en IDF, A/R à 2,10€</t>
  </si>
  <si>
    <t>DON / SPONSORING</t>
  </si>
  <si>
    <t>Transports hors IDF</t>
  </si>
  <si>
    <t>Sur la base de 4 artistes hors IDF</t>
  </si>
  <si>
    <t>Les amis de l'IESA</t>
  </si>
  <si>
    <t>acquis</t>
  </si>
  <si>
    <t>Facturation GC - TVA 20%</t>
  </si>
  <si>
    <t>Cachet host + régisseurs son et lumière + techniciens roads + défraiements repas artistes</t>
  </si>
  <si>
    <t>Adhésion</t>
  </si>
  <si>
    <t>10€/personne min</t>
  </si>
  <si>
    <t>SOUS-TOTAL ARTISTES + TECHNIQUE + FRAIS ANNEXES</t>
  </si>
  <si>
    <t>Crowdfunding</t>
  </si>
  <si>
    <t>SOUS TOTAL DONS</t>
  </si>
  <si>
    <t>COMMUNICATION</t>
  </si>
  <si>
    <t>Salaire graphiste</t>
  </si>
  <si>
    <t>CONTRIBUTIONS VOLONTAIRES EN NATURE</t>
  </si>
  <si>
    <t>SOUS-TOTAL COM</t>
  </si>
  <si>
    <t>Ground Control</t>
  </si>
  <si>
    <t>Apports en nature</t>
  </si>
  <si>
    <t>Equipe</t>
  </si>
  <si>
    <t>Salaire SMIC (3 mois)</t>
  </si>
  <si>
    <t>AUTRES FRAIS</t>
  </si>
  <si>
    <t>SOUS TOTAL CVN</t>
  </si>
  <si>
    <t>Frais d'assurance/banque</t>
  </si>
  <si>
    <t>SACEM</t>
  </si>
  <si>
    <t>À partir du montant de la précédente édition de 153,43€</t>
  </si>
  <si>
    <t>SACD</t>
  </si>
  <si>
    <t>Non applicable</t>
  </si>
  <si>
    <t>TOTAL RECETTES</t>
  </si>
  <si>
    <t>CNM</t>
  </si>
  <si>
    <t>3,5% de la billetterie</t>
  </si>
  <si>
    <t>EQUILIBRE</t>
  </si>
  <si>
    <t>Frais Shotgun</t>
  </si>
  <si>
    <t>5% de la billetterie</t>
  </si>
  <si>
    <t>SOUS-TOTAL AUTRES FRAIS</t>
  </si>
  <si>
    <t>DONS</t>
  </si>
  <si>
    <t>Objectif visé pour l'association AIDES</t>
  </si>
  <si>
    <t>donation à l'issue de l'événement</t>
  </si>
  <si>
    <t>SOUS-TOTAL DONS</t>
  </si>
  <si>
    <t>Apports en nature (communication + location de salle)</t>
  </si>
  <si>
    <t>TOTAL EVENEMENT</t>
  </si>
  <si>
    <t>Imprévus</t>
  </si>
  <si>
    <t>TOTAL CHARGES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</si>
</sst>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(* #,##0.00_)\ [$€-1]_);\(#,##0.00\)\ [$€-1]_);_(* &quot;-&quot;??_)\ [$€-1]_);_(@"/>
  </numFmts>
  <fonts count="21">
    <font>
      <sz val="10.0"/>
      <color rgb="FF000000"/>
      <name val="Arial"/>
      <scheme val="minor"/>
    </font>
    <font>
      <b/>
      <sz val="15.0"/>
      <color theme="1"/>
      <name val="Helvetica Neue"/>
    </font>
    <font>
      <color theme="1"/>
      <name val="Helvetica Neue"/>
    </font>
    <font>
      <b/>
      <sz val="15.0"/>
      <color rgb="FFFF0000"/>
      <name val="Helvetica Neue"/>
    </font>
    <font>
      <color rgb="FF0000FF"/>
      <name val="Helvetica Neue"/>
    </font>
    <font>
      <b/>
      <sz val="12.0"/>
      <color theme="1"/>
      <name val="Helvetica Neue"/>
    </font>
    <font/>
    <font>
      <b/>
      <color theme="1"/>
      <name val="Helvetica Neue"/>
    </font>
    <font>
      <b/>
      <color rgb="FF4285F4"/>
      <name val="Helvetica Neue"/>
    </font>
    <font>
      <b/>
      <i/>
      <color rgb="FF9900FF"/>
      <name val="Helvetica Neue"/>
    </font>
    <font>
      <b/>
      <sz val="8.0"/>
      <color theme="1"/>
      <name val="Helvetica Neue"/>
    </font>
    <font>
      <color theme="1"/>
      <name val="Arial"/>
    </font>
    <font>
      <sz val="8.0"/>
      <color rgb="FF000000"/>
      <name val="Helvetica Neue"/>
    </font>
    <font>
      <sz val="8.0"/>
      <color rgb="FF4A86E8"/>
      <name val="Helvetica Neue"/>
    </font>
    <font>
      <sz val="8.0"/>
      <color theme="1"/>
      <name val="Helvetica Neue"/>
    </font>
    <font>
      <b/>
      <sz val="9.0"/>
      <color theme="1"/>
      <name val="Helvetica Neue"/>
    </font>
    <font>
      <sz val="8.0"/>
      <color rgb="FF0000FF"/>
      <name val="Helvetica Neue"/>
    </font>
    <font>
      <b/>
      <i/>
      <sz val="12.0"/>
      <color theme="1"/>
      <name val="Helvetica Neue"/>
    </font>
    <font>
      <b/>
      <i/>
      <sz val="12.0"/>
      <color rgb="FFFFFFFF"/>
      <name val="Helvetica Neue"/>
    </font>
    <font>
      <color rgb="FF4A86E8"/>
      <name val="Helvetica Neue"/>
    </font>
    <font>
      <b/>
      <i/>
      <sz val="8.0"/>
      <color theme="1"/>
      <name val="Helvetica Neue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6AA84F"/>
        <bgColor rgb="FF6AA84F"/>
      </patternFill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</fills>
  <borders count="98">
    <border/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</border>
    <border>
      <left style="medium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thin">
        <color rgb="FFFFFFFF"/>
      </left>
      <top style="medium">
        <color rgb="FF000000"/>
      </top>
      <bottom style="thin">
        <color rgb="FFFFFFFF"/>
      </bottom>
    </border>
    <border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right style="medium">
        <color rgb="FF000000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hair">
        <color rgb="FF000000"/>
      </right>
      <top style="dotted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dotted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dotted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bottom style="dotted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right style="medium">
        <color rgb="FFFFFFFF"/>
      </right>
      <top style="medium">
        <color rgb="FF000000"/>
      </top>
    </border>
    <border>
      <left style="medium">
        <color rgb="FFFFFFFF"/>
      </left>
      <top style="medium">
        <color rgb="FF000000"/>
      </top>
    </border>
    <border>
      <right style="hair">
        <color rgb="FF000000"/>
      </right>
      <bottom style="dotted">
        <color rgb="FF000000"/>
      </bottom>
    </border>
    <border>
      <right style="hair">
        <color rgb="FF000000"/>
      </right>
      <top style="thin">
        <color rgb="FF000000"/>
      </top>
      <bottom style="dotted">
        <color rgb="FF000000"/>
      </bottom>
    </border>
    <border>
      <right style="hair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FFFFFF"/>
      </right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left style="medium">
        <color rgb="FFFFFFFF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dotted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3" numFmtId="0" xfId="0" applyBorder="1" applyFont="1"/>
    <xf borderId="6" fillId="0" fontId="2" numFmtId="0" xfId="0" applyBorder="1" applyFont="1"/>
    <xf borderId="7" fillId="0" fontId="2" numFmtId="0" xfId="0" applyBorder="1" applyFont="1"/>
    <xf borderId="5" fillId="0" fontId="2" numFmtId="0" xfId="0" applyBorder="1" applyFont="1"/>
    <xf borderId="8" fillId="2" fontId="2" numFmtId="0" xfId="0" applyBorder="1" applyFill="1" applyFont="1"/>
    <xf borderId="0" fillId="0" fontId="2" numFmtId="0" xfId="0" applyFont="1"/>
    <xf borderId="9" fillId="0" fontId="4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3" fontId="5" numFmtId="3" xfId="0" applyAlignment="1" applyBorder="1" applyFill="1" applyFont="1" applyNumberFormat="1">
      <alignment horizontal="center" vertical="bottom"/>
    </xf>
    <xf borderId="14" fillId="0" fontId="6" numFmtId="0" xfId="0" applyBorder="1" applyFont="1"/>
    <xf borderId="15" fillId="0" fontId="6" numFmtId="0" xfId="0" applyBorder="1" applyFont="1"/>
    <xf borderId="1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3" fillId="4" fontId="5" numFmtId="3" xfId="0" applyAlignment="1" applyBorder="1" applyFill="1" applyFont="1" applyNumberFormat="1">
      <alignment horizontal="center" vertical="bottom"/>
    </xf>
    <xf borderId="16" fillId="2" fontId="2" numFmtId="0" xfId="0" applyBorder="1" applyFont="1"/>
    <xf borderId="18" fillId="0" fontId="2" numFmtId="0" xfId="0" applyBorder="1" applyFont="1"/>
    <xf borderId="0" fillId="0" fontId="7" numFmtId="0" xfId="0" applyFont="1"/>
    <xf borderId="0" fillId="0" fontId="7" numFmtId="0" xfId="0" applyAlignment="1" applyFont="1">
      <alignment horizontal="center"/>
    </xf>
    <xf borderId="19" fillId="0" fontId="7" numFmtId="3" xfId="0" applyAlignment="1" applyBorder="1" applyFont="1" applyNumberFormat="1">
      <alignment horizontal="center" vertical="bottom"/>
    </xf>
    <xf borderId="20" fillId="0" fontId="8" numFmtId="3" xfId="0" applyAlignment="1" applyBorder="1" applyFont="1" applyNumberFormat="1">
      <alignment horizontal="center" vertical="bottom"/>
    </xf>
    <xf borderId="21" fillId="5" fontId="9" numFmtId="3" xfId="0" applyAlignment="1" applyBorder="1" applyFill="1" applyFont="1" applyNumberFormat="1">
      <alignment horizontal="center" vertical="bottom"/>
    </xf>
    <xf borderId="22" fillId="5" fontId="9" numFmtId="3" xfId="0" applyAlignment="1" applyBorder="1" applyFont="1" applyNumberFormat="1">
      <alignment horizontal="center" vertical="bottom"/>
    </xf>
    <xf borderId="23" fillId="6" fontId="10" numFmtId="0" xfId="0" applyAlignment="1" applyBorder="1" applyFill="1" applyFont="1">
      <alignment vertical="bottom"/>
    </xf>
    <xf borderId="24" fillId="0" fontId="6" numFmtId="0" xfId="0" applyBorder="1" applyFont="1"/>
    <xf borderId="25" fillId="6" fontId="2" numFmtId="0" xfId="0" applyBorder="1" applyFont="1"/>
    <xf borderId="26" fillId="6" fontId="10" numFmtId="0" xfId="0" applyAlignment="1" applyBorder="1" applyFont="1">
      <alignment vertical="bottom"/>
    </xf>
    <xf borderId="27" fillId="0" fontId="6" numFmtId="0" xfId="0" applyBorder="1" applyFont="1"/>
    <xf borderId="27" fillId="6" fontId="11" numFmtId="0" xfId="0" applyAlignment="1" applyBorder="1" applyFont="1">
      <alignment vertical="bottom"/>
    </xf>
    <xf borderId="28" fillId="6" fontId="11" numFmtId="0" xfId="0" applyAlignment="1" applyBorder="1" applyFont="1">
      <alignment vertical="bottom"/>
    </xf>
    <xf borderId="29" fillId="0" fontId="12" numFmtId="0" xfId="0" applyAlignment="1" applyBorder="1" applyFont="1">
      <alignment vertical="bottom"/>
    </xf>
    <xf borderId="30" fillId="0" fontId="12" numFmtId="0" xfId="0" applyAlignment="1" applyBorder="1" applyFont="1">
      <alignment vertical="bottom"/>
    </xf>
    <xf borderId="30" fillId="5" fontId="12" numFmtId="0" xfId="0" applyAlignment="1" applyBorder="1" applyFont="1">
      <alignment vertical="bottom"/>
    </xf>
    <xf borderId="31" fillId="2" fontId="13" numFmtId="0" xfId="0" applyBorder="1" applyFont="1"/>
    <xf borderId="28" fillId="0" fontId="2" numFmtId="0" xfId="0" applyBorder="1" applyFont="1"/>
    <xf borderId="9" fillId="0" fontId="2" numFmtId="0" xfId="0" applyBorder="1" applyFont="1"/>
    <xf borderId="32" fillId="0" fontId="14" numFmtId="0" xfId="0" applyAlignment="1" applyBorder="1" applyFont="1">
      <alignment vertical="bottom"/>
    </xf>
    <xf borderId="33" fillId="0" fontId="14" numFmtId="164" xfId="0" applyAlignment="1" applyBorder="1" applyFont="1" applyNumberFormat="1">
      <alignment horizontal="right" vertical="bottom"/>
    </xf>
    <xf borderId="33" fillId="5" fontId="14" numFmtId="0" xfId="0" applyAlignment="1" applyBorder="1" applyFont="1">
      <alignment horizontal="right" vertical="bottom"/>
    </xf>
    <xf borderId="34" fillId="2" fontId="11" numFmtId="0" xfId="0" applyAlignment="1" applyBorder="1" applyFont="1">
      <alignment vertical="bottom"/>
    </xf>
    <xf borderId="35" fillId="0" fontId="11" numFmtId="0" xfId="0" applyAlignment="1" applyBorder="1" applyFont="1">
      <alignment vertical="bottom"/>
    </xf>
    <xf borderId="36" fillId="0" fontId="12" numFmtId="0" xfId="0" applyAlignment="1" applyBorder="1" applyFont="1">
      <alignment vertical="bottom"/>
    </xf>
    <xf borderId="37" fillId="0" fontId="12" numFmtId="0" xfId="0" applyAlignment="1" applyBorder="1" applyFont="1">
      <alignment vertical="bottom"/>
    </xf>
    <xf borderId="37" fillId="5" fontId="12" numFmtId="0" xfId="0" applyAlignment="1" applyBorder="1" applyFont="1">
      <alignment vertical="bottom"/>
    </xf>
    <xf borderId="38" fillId="2" fontId="13" numFmtId="0" xfId="0" applyBorder="1" applyFont="1"/>
    <xf borderId="39" fillId="5" fontId="14" numFmtId="0" xfId="0" applyAlignment="1" applyBorder="1" applyFont="1">
      <alignment horizontal="right" vertical="bottom"/>
    </xf>
    <xf borderId="40" fillId="2" fontId="11" numFmtId="164" xfId="0" applyAlignment="1" applyBorder="1" applyFont="1" applyNumberFormat="1">
      <alignment vertical="bottom"/>
    </xf>
    <xf borderId="41" fillId="0" fontId="11" numFmtId="0" xfId="0" applyAlignment="1" applyBorder="1" applyFont="1">
      <alignment vertical="bottom"/>
    </xf>
    <xf borderId="38" fillId="2" fontId="13" numFmtId="164" xfId="0" applyBorder="1" applyFont="1" applyNumberFormat="1"/>
    <xf borderId="42" fillId="0" fontId="11" numFmtId="0" xfId="0" applyAlignment="1" applyBorder="1" applyFont="1">
      <alignment vertical="bottom"/>
    </xf>
    <xf borderId="43" fillId="0" fontId="11" numFmtId="0" xfId="0" applyAlignment="1" applyBorder="1" applyFont="1">
      <alignment vertical="bottom"/>
    </xf>
    <xf borderId="43" fillId="5" fontId="11" numFmtId="0" xfId="0" applyAlignment="1" applyBorder="1" applyFont="1">
      <alignment vertical="bottom"/>
    </xf>
    <xf borderId="44" fillId="0" fontId="11" numFmtId="0" xfId="0" applyAlignment="1" applyBorder="1" applyFont="1">
      <alignment vertical="bottom"/>
    </xf>
    <xf borderId="45" fillId="0" fontId="11" numFmtId="0" xfId="0" applyAlignment="1" applyBorder="1" applyFont="1">
      <alignment vertical="bottom"/>
    </xf>
    <xf borderId="38" fillId="2" fontId="13" numFmtId="165" xfId="0" applyBorder="1" applyFont="1" applyNumberFormat="1"/>
    <xf borderId="9" fillId="2" fontId="2" numFmtId="0" xfId="0" applyBorder="1" applyFont="1"/>
    <xf borderId="46" fillId="7" fontId="14" numFmtId="0" xfId="0" applyAlignment="1" applyBorder="1" applyFill="1" applyFont="1">
      <alignment vertical="bottom"/>
    </xf>
    <xf borderId="0" fillId="7" fontId="15" numFmtId="164" xfId="0" applyAlignment="1" applyFont="1" applyNumberFormat="1">
      <alignment horizontal="right" vertical="bottom"/>
    </xf>
    <xf borderId="0" fillId="7" fontId="11" numFmtId="0" xfId="0" applyAlignment="1" applyFont="1">
      <alignment vertical="bottom"/>
    </xf>
    <xf borderId="47" fillId="7" fontId="11" numFmtId="164" xfId="0" applyAlignment="1" applyBorder="1" applyFont="1" applyNumberFormat="1">
      <alignment vertical="bottom"/>
    </xf>
    <xf borderId="48" fillId="2" fontId="11" numFmtId="0" xfId="0" applyAlignment="1" applyBorder="1" applyFont="1">
      <alignment vertical="bottom"/>
    </xf>
    <xf borderId="49" fillId="0" fontId="6" numFmtId="0" xfId="0" applyBorder="1" applyFont="1"/>
    <xf borderId="50" fillId="2" fontId="11" numFmtId="0" xfId="0" applyAlignment="1" applyBorder="1" applyFont="1">
      <alignment vertical="bottom"/>
    </xf>
    <xf borderId="51" fillId="0" fontId="12" numFmtId="0" xfId="0" applyAlignment="1" applyBorder="1" applyFont="1">
      <alignment vertical="bottom"/>
    </xf>
    <xf borderId="52" fillId="2" fontId="13" numFmtId="0" xfId="0" applyBorder="1" applyFont="1"/>
    <xf borderId="53" fillId="0" fontId="2" numFmtId="0" xfId="0" applyBorder="1" applyFont="1"/>
    <xf borderId="54" fillId="2" fontId="11" numFmtId="0" xfId="0" applyAlignment="1" applyBorder="1" applyFont="1">
      <alignment vertical="bottom"/>
    </xf>
    <xf borderId="55" fillId="0" fontId="6" numFmtId="0" xfId="0" applyBorder="1" applyFont="1"/>
    <xf borderId="55" fillId="6" fontId="11" numFmtId="0" xfId="0" applyAlignment="1" applyBorder="1" applyFont="1">
      <alignment vertical="bottom"/>
    </xf>
    <xf borderId="56" fillId="6" fontId="11" numFmtId="0" xfId="0" applyAlignment="1" applyBorder="1" applyFont="1">
      <alignment vertical="bottom"/>
    </xf>
    <xf borderId="57" fillId="0" fontId="12" numFmtId="0" xfId="0" applyAlignment="1" applyBorder="1" applyFont="1">
      <alignment vertical="bottom"/>
    </xf>
    <xf borderId="58" fillId="0" fontId="12" numFmtId="0" xfId="0" applyAlignment="1" applyBorder="1" applyFont="1">
      <alignment horizontal="right" vertical="bottom"/>
    </xf>
    <xf borderId="58" fillId="0" fontId="12" numFmtId="0" xfId="0" applyAlignment="1" applyBorder="1" applyFont="1">
      <alignment vertical="bottom"/>
    </xf>
    <xf borderId="58" fillId="5" fontId="12" numFmtId="0" xfId="0" applyAlignment="1" applyBorder="1" applyFont="1">
      <alignment horizontal="right" vertical="bottom"/>
    </xf>
    <xf borderId="58" fillId="2" fontId="11" numFmtId="165" xfId="0" applyAlignment="1" applyBorder="1" applyFont="1" applyNumberFormat="1">
      <alignment vertical="bottom"/>
    </xf>
    <xf borderId="59" fillId="0" fontId="11" numFmtId="0" xfId="0" applyAlignment="1" applyBorder="1" applyFont="1">
      <alignment vertical="bottom"/>
    </xf>
    <xf borderId="46" fillId="0" fontId="16" numFmtId="0" xfId="0" applyAlignment="1" applyBorder="1" applyFont="1">
      <alignment vertical="bottom"/>
    </xf>
    <xf borderId="0" fillId="0" fontId="16" numFmtId="0" xfId="0" applyAlignment="1" applyFont="1">
      <alignment shrinkToFit="0" vertical="bottom" wrapText="1"/>
    </xf>
    <xf borderId="0" fillId="5" fontId="16" numFmtId="0" xfId="0" applyAlignment="1" applyFont="1">
      <alignment horizontal="right" vertical="bottom"/>
    </xf>
    <xf borderId="60" fillId="0" fontId="12" numFmtId="0" xfId="0" applyAlignment="1" applyBorder="1" applyFont="1">
      <alignment vertical="bottom"/>
    </xf>
    <xf borderId="61" fillId="0" fontId="12" numFmtId="0" xfId="0" applyAlignment="1" applyBorder="1" applyFont="1">
      <alignment horizontal="right" vertical="bottom"/>
    </xf>
    <xf borderId="61" fillId="0" fontId="12" numFmtId="0" xfId="0" applyAlignment="1" applyBorder="1" applyFont="1">
      <alignment vertical="bottom"/>
    </xf>
    <xf borderId="61" fillId="5" fontId="12" numFmtId="0" xfId="0" applyAlignment="1" applyBorder="1" applyFont="1">
      <alignment horizontal="right" vertical="bottom"/>
    </xf>
    <xf borderId="61" fillId="2" fontId="11" numFmtId="165" xfId="0" applyAlignment="1" applyBorder="1" applyFont="1" applyNumberFormat="1">
      <alignment vertical="bottom"/>
    </xf>
    <xf borderId="62" fillId="0" fontId="11" numFmtId="0" xfId="0" applyAlignment="1" applyBorder="1" applyFont="1">
      <alignment vertical="bottom"/>
    </xf>
    <xf borderId="33" fillId="0" fontId="14" numFmtId="0" xfId="0" applyAlignment="1" applyBorder="1" applyFont="1">
      <alignment vertical="bottom"/>
    </xf>
    <xf borderId="60" fillId="0" fontId="16" numFmtId="0" xfId="0" applyAlignment="1" applyBorder="1" applyFont="1">
      <alignment vertical="bottom"/>
    </xf>
    <xf borderId="61" fillId="5" fontId="16" numFmtId="0" xfId="0" applyAlignment="1" applyBorder="1" applyFont="1">
      <alignment horizontal="right" vertical="bottom"/>
    </xf>
    <xf borderId="46" fillId="0" fontId="14" numFmtId="0" xfId="0" applyAlignment="1" applyBorder="1" applyFont="1">
      <alignment vertical="bottom"/>
    </xf>
    <xf borderId="63" fillId="0" fontId="14" numFmtId="0" xfId="0" applyAlignment="1" applyBorder="1" applyFont="1">
      <alignment vertical="bottom"/>
    </xf>
    <xf borderId="38" fillId="2" fontId="11" numFmtId="164" xfId="0" applyAlignment="1" applyBorder="1" applyFont="1" applyNumberFormat="1">
      <alignment vertical="bottom"/>
    </xf>
    <xf borderId="51" fillId="6" fontId="10" numFmtId="0" xfId="0" applyBorder="1" applyFont="1"/>
    <xf borderId="64" fillId="0" fontId="6" numFmtId="0" xfId="0" applyBorder="1" applyFont="1"/>
    <xf borderId="52" fillId="0" fontId="6" numFmtId="0" xfId="0" applyBorder="1" applyFont="1"/>
    <xf borderId="28" fillId="6" fontId="2" numFmtId="0" xfId="0" applyBorder="1" applyFont="1"/>
    <xf borderId="38" fillId="2" fontId="13" numFmtId="0" xfId="0" applyAlignment="1" applyBorder="1" applyFont="1">
      <alignment vertical="bottom"/>
    </xf>
    <xf borderId="65" fillId="7" fontId="14" numFmtId="0" xfId="0" applyAlignment="1" applyBorder="1" applyFont="1">
      <alignment vertical="bottom"/>
    </xf>
    <xf borderId="66" fillId="0" fontId="6" numFmtId="0" xfId="0" applyBorder="1" applyFont="1"/>
    <xf borderId="66" fillId="7" fontId="15" numFmtId="164" xfId="0" applyAlignment="1" applyBorder="1" applyFont="1" applyNumberFormat="1">
      <alignment horizontal="right" vertical="bottom"/>
    </xf>
    <xf borderId="66" fillId="7" fontId="11" numFmtId="0" xfId="0" applyAlignment="1" applyBorder="1" applyFont="1">
      <alignment vertical="bottom"/>
    </xf>
    <xf borderId="67" fillId="7" fontId="11" numFmtId="164" xfId="0" applyAlignment="1" applyBorder="1" applyFont="1" applyNumberFormat="1">
      <alignment vertical="bottom"/>
    </xf>
    <xf borderId="7" fillId="2" fontId="11" numFmtId="0" xfId="0" applyAlignment="1" applyBorder="1" applyFont="1">
      <alignment vertical="bottom"/>
    </xf>
    <xf borderId="5" fillId="0" fontId="6" numFmtId="0" xfId="0" applyBorder="1" applyFont="1"/>
    <xf borderId="68" fillId="2" fontId="11" numFmtId="0" xfId="0" applyAlignment="1" applyBorder="1" applyFont="1">
      <alignment vertical="bottom"/>
    </xf>
    <xf borderId="69" fillId="2" fontId="11" numFmtId="0" xfId="0" applyAlignment="1" applyBorder="1" applyFont="1">
      <alignment vertical="bottom"/>
    </xf>
    <xf borderId="31" fillId="2" fontId="13" numFmtId="0" xfId="0" applyAlignment="1" applyBorder="1" applyFont="1">
      <alignment vertical="bottom"/>
    </xf>
    <xf borderId="36" fillId="0" fontId="14" numFmtId="0" xfId="0" applyAlignment="1" applyBorder="1" applyFont="1">
      <alignment vertical="bottom"/>
    </xf>
    <xf borderId="70" fillId="0" fontId="14" numFmtId="3" xfId="0" applyAlignment="1" applyBorder="1" applyFont="1" applyNumberFormat="1">
      <alignment vertical="bottom"/>
    </xf>
    <xf borderId="71" fillId="5" fontId="14" numFmtId="4" xfId="0" applyAlignment="1" applyBorder="1" applyFont="1" applyNumberFormat="1">
      <alignment horizontal="right" vertical="bottom"/>
    </xf>
    <xf borderId="31" fillId="2" fontId="11" numFmtId="0" xfId="0" applyAlignment="1" applyBorder="1" applyFont="1">
      <alignment vertical="bottom"/>
    </xf>
    <xf borderId="47" fillId="0" fontId="11" numFmtId="0" xfId="0" applyAlignment="1" applyBorder="1" applyFont="1">
      <alignment vertical="bottom"/>
    </xf>
    <xf borderId="32" fillId="0" fontId="12" numFmtId="0" xfId="0" applyAlignment="1" applyBorder="1" applyFont="1">
      <alignment vertical="bottom"/>
    </xf>
    <xf borderId="63" fillId="0" fontId="12" numFmtId="0" xfId="0" applyAlignment="1" applyBorder="1" applyFont="1">
      <alignment vertical="bottom"/>
    </xf>
    <xf borderId="63" fillId="0" fontId="12" numFmtId="0" xfId="0" applyAlignment="1" applyBorder="1" applyFont="1">
      <alignment shrinkToFit="0" vertical="bottom" wrapText="1"/>
    </xf>
    <xf borderId="33" fillId="5" fontId="12" numFmtId="0" xfId="0" applyAlignment="1" applyBorder="1" applyFont="1">
      <alignment vertical="bottom"/>
    </xf>
    <xf borderId="34" fillId="2" fontId="13" numFmtId="0" xfId="0" applyAlignment="1" applyBorder="1" applyFont="1">
      <alignment vertical="bottom"/>
    </xf>
    <xf borderId="47" fillId="0" fontId="2" numFmtId="0" xfId="0" applyBorder="1" applyFont="1"/>
    <xf borderId="72" fillId="0" fontId="14" numFmtId="3" xfId="0" applyAlignment="1" applyBorder="1" applyFont="1" applyNumberFormat="1">
      <alignment vertical="bottom"/>
    </xf>
    <xf borderId="72" fillId="5" fontId="14" numFmtId="4" xfId="0" applyAlignment="1" applyBorder="1" applyFont="1" applyNumberFormat="1">
      <alignment horizontal="right" vertical="bottom"/>
    </xf>
    <xf borderId="0" fillId="2" fontId="11" numFmtId="0" xfId="0" applyAlignment="1" applyFont="1">
      <alignment vertical="bottom"/>
    </xf>
    <xf borderId="73" fillId="0" fontId="6" numFmtId="0" xfId="0" applyBorder="1" applyFont="1"/>
    <xf borderId="74" fillId="7" fontId="15" numFmtId="164" xfId="0" applyAlignment="1" applyBorder="1" applyFont="1" applyNumberFormat="1">
      <alignment vertical="bottom"/>
    </xf>
    <xf borderId="75" fillId="2" fontId="13" numFmtId="0" xfId="0" applyAlignment="1" applyBorder="1" applyFont="1">
      <alignment vertical="bottom"/>
    </xf>
    <xf borderId="67" fillId="0" fontId="2" numFmtId="0" xfId="0" applyBorder="1" applyFont="1"/>
    <xf borderId="76" fillId="2" fontId="14" numFmtId="0" xfId="0" applyAlignment="1" applyBorder="1" applyFont="1">
      <alignment vertical="bottom"/>
    </xf>
    <xf borderId="6" fillId="2" fontId="14" numFmtId="0" xfId="0" applyAlignment="1" applyBorder="1" applyFont="1">
      <alignment vertical="bottom"/>
    </xf>
    <xf borderId="6" fillId="2" fontId="15" numFmtId="164" xfId="0" applyAlignment="1" applyBorder="1" applyFont="1" applyNumberFormat="1">
      <alignment vertical="bottom"/>
    </xf>
    <xf borderId="6" fillId="2" fontId="13" numFmtId="0" xfId="0" applyAlignment="1" applyBorder="1" applyFont="1">
      <alignment vertical="bottom"/>
    </xf>
    <xf borderId="6" fillId="2" fontId="2" numFmtId="0" xfId="0" applyBorder="1" applyFont="1"/>
    <xf borderId="26" fillId="6" fontId="10" numFmtId="0" xfId="0" applyBorder="1" applyFont="1"/>
    <xf borderId="77" fillId="6" fontId="2" numFmtId="0" xfId="0" applyBorder="1" applyFont="1"/>
    <xf borderId="9" fillId="2" fontId="2" numFmtId="0" xfId="0" applyAlignment="1" applyBorder="1" applyFont="1">
      <alignment vertical="bottom"/>
    </xf>
    <xf borderId="0" fillId="0" fontId="11" numFmtId="0" xfId="0" applyAlignment="1" applyFont="1">
      <alignment vertical="bottom"/>
    </xf>
    <xf borderId="37" fillId="0" fontId="14" numFmtId="0" xfId="0" applyAlignment="1" applyBorder="1" applyFont="1">
      <alignment vertical="bottom"/>
    </xf>
    <xf borderId="37" fillId="5" fontId="14" numFmtId="0" xfId="0" applyAlignment="1" applyBorder="1" applyFont="1">
      <alignment vertical="bottom"/>
    </xf>
    <xf borderId="78" fillId="2" fontId="13" numFmtId="165" xfId="0" applyAlignment="1" applyBorder="1" applyFont="1" applyNumberFormat="1">
      <alignment vertical="bottom"/>
    </xf>
    <xf borderId="79" fillId="0" fontId="2" numFmtId="0" xfId="0" applyBorder="1" applyFont="1"/>
    <xf borderId="16" fillId="2" fontId="2" numFmtId="0" xfId="0" applyAlignment="1" applyBorder="1" applyFont="1">
      <alignment vertical="bottom"/>
    </xf>
    <xf borderId="8" fillId="2" fontId="2" numFmtId="0" xfId="0" applyAlignment="1" applyBorder="1" applyFont="1">
      <alignment vertical="bottom"/>
    </xf>
    <xf borderId="80" fillId="7" fontId="15" numFmtId="164" xfId="0" applyAlignment="1" applyBorder="1" applyFont="1" applyNumberFormat="1">
      <alignment vertical="bottom"/>
    </xf>
    <xf borderId="81" fillId="2" fontId="13" numFmtId="165" xfId="0" applyAlignment="1" applyBorder="1" applyFont="1" applyNumberFormat="1">
      <alignment vertical="bottom"/>
    </xf>
    <xf borderId="81" fillId="0" fontId="2" numFmtId="0" xfId="0" applyBorder="1" applyFont="1"/>
    <xf borderId="17" fillId="2" fontId="2" numFmtId="0" xfId="0" applyAlignment="1" applyBorder="1" applyFont="1">
      <alignment vertical="bottom"/>
    </xf>
    <xf borderId="71" fillId="5" fontId="14" numFmtId="3" xfId="0" applyAlignment="1" applyBorder="1" applyFont="1" applyNumberFormat="1">
      <alignment horizontal="right" vertical="bottom"/>
    </xf>
    <xf borderId="76" fillId="2" fontId="10" numFmtId="0" xfId="0" applyBorder="1" applyFont="1"/>
    <xf borderId="6" fillId="2" fontId="10" numFmtId="0" xfId="0" applyBorder="1" applyFont="1"/>
    <xf borderId="35" fillId="0" fontId="11" numFmtId="164" xfId="0" applyAlignment="1" applyBorder="1" applyFont="1" applyNumberFormat="1">
      <alignment vertical="bottom"/>
    </xf>
    <xf borderId="55" fillId="6" fontId="2" numFmtId="0" xfId="0" applyBorder="1" applyFont="1"/>
    <xf borderId="17" fillId="2" fontId="10" numFmtId="0" xfId="0" applyBorder="1" applyFont="1"/>
    <xf borderId="8" fillId="2" fontId="10" numFmtId="0" xfId="0" applyBorder="1" applyFont="1"/>
    <xf borderId="7" fillId="2" fontId="10" numFmtId="0" xfId="0" applyBorder="1" applyFont="1"/>
    <xf borderId="3" fillId="2" fontId="11" numFmtId="0" xfId="0" applyAlignment="1" applyBorder="1" applyFont="1">
      <alignment vertical="bottom"/>
    </xf>
    <xf borderId="8" fillId="2" fontId="11" numFmtId="0" xfId="0" applyAlignment="1" applyBorder="1" applyFont="1">
      <alignment vertical="bottom"/>
    </xf>
    <xf borderId="36" fillId="0" fontId="16" numFmtId="0" xfId="0" applyAlignment="1" applyBorder="1" applyFont="1">
      <alignment vertical="bottom"/>
    </xf>
    <xf borderId="37" fillId="5" fontId="16" numFmtId="0" xfId="0" applyAlignment="1" applyBorder="1" applyFont="1">
      <alignment vertical="bottom"/>
    </xf>
    <xf borderId="82" fillId="2" fontId="13" numFmtId="0" xfId="0" applyBorder="1" applyFont="1"/>
    <xf borderId="83" fillId="2" fontId="2" numFmtId="0" xfId="0" applyAlignment="1" applyBorder="1" applyFont="1">
      <alignment vertical="bottom"/>
    </xf>
    <xf borderId="8" fillId="2" fontId="11" numFmtId="164" xfId="0" applyAlignment="1" applyBorder="1" applyFont="1" applyNumberFormat="1">
      <alignment vertical="bottom"/>
    </xf>
    <xf borderId="0" fillId="8" fontId="5" numFmtId="0" xfId="0" applyAlignment="1" applyFill="1" applyFont="1">
      <alignment vertical="bottom"/>
    </xf>
    <xf borderId="0" fillId="8" fontId="11" numFmtId="0" xfId="0" applyAlignment="1" applyFont="1">
      <alignment vertical="bottom"/>
    </xf>
    <xf borderId="0" fillId="9" fontId="5" numFmtId="164" xfId="0" applyAlignment="1" applyFill="1" applyFont="1" applyNumberFormat="1">
      <alignment horizontal="right" vertical="bottom"/>
    </xf>
    <xf borderId="0" fillId="10" fontId="5" numFmtId="164" xfId="0" applyAlignment="1" applyFill="1" applyFont="1" applyNumberFormat="1">
      <alignment horizontal="right" vertical="bottom"/>
    </xf>
    <xf borderId="37" fillId="5" fontId="16" numFmtId="4" xfId="0" applyAlignment="1" applyBorder="1" applyFont="1" applyNumberFormat="1">
      <alignment vertical="bottom"/>
    </xf>
    <xf borderId="0" fillId="6" fontId="17" numFmtId="0" xfId="0" applyAlignment="1" applyFont="1">
      <alignment vertical="bottom"/>
    </xf>
    <xf borderId="0" fillId="6" fontId="11" numFmtId="0" xfId="0" applyAlignment="1" applyFont="1">
      <alignment vertical="bottom"/>
    </xf>
    <xf borderId="0" fillId="11" fontId="17" numFmtId="164" xfId="0" applyAlignment="1" applyFill="1" applyFont="1" applyNumberFormat="1">
      <alignment horizontal="right" vertical="bottom"/>
    </xf>
    <xf borderId="0" fillId="12" fontId="18" numFmtId="164" xfId="0" applyAlignment="1" applyFill="1" applyFont="1" applyNumberFormat="1">
      <alignment horizontal="right" vertical="bottom"/>
    </xf>
    <xf borderId="39" fillId="5" fontId="14" numFmtId="4" xfId="0" applyAlignment="1" applyBorder="1" applyFont="1" applyNumberFormat="1">
      <alignment vertical="bottom"/>
    </xf>
    <xf borderId="53" fillId="2" fontId="2" numFmtId="0" xfId="0" applyAlignment="1" applyBorder="1" applyFont="1">
      <alignment vertical="bottom"/>
    </xf>
    <xf borderId="84" fillId="2" fontId="13" numFmtId="0" xfId="0" applyBorder="1" applyFont="1"/>
    <xf borderId="5" fillId="2" fontId="14" numFmtId="0" xfId="0" applyAlignment="1" applyBorder="1" applyFont="1">
      <alignment vertical="bottom"/>
    </xf>
    <xf borderId="7" fillId="2" fontId="13" numFmtId="0" xfId="0" applyBorder="1" applyFont="1"/>
    <xf borderId="0" fillId="2" fontId="14" numFmtId="0" xfId="0" applyAlignment="1" applyFont="1">
      <alignment vertical="bottom"/>
    </xf>
    <xf borderId="0" fillId="2" fontId="15" numFmtId="164" xfId="0" applyAlignment="1" applyFont="1" applyNumberFormat="1">
      <alignment vertical="bottom"/>
    </xf>
    <xf borderId="0" fillId="2" fontId="13" numFmtId="0" xfId="0" applyFont="1"/>
    <xf borderId="24" fillId="6" fontId="10" numFmtId="0" xfId="0" applyAlignment="1" applyBorder="1" applyFont="1">
      <alignment vertical="bottom"/>
    </xf>
    <xf borderId="24" fillId="6" fontId="15" numFmtId="164" xfId="0" applyAlignment="1" applyBorder="1" applyFont="1" applyNumberFormat="1">
      <alignment vertical="bottom"/>
    </xf>
    <xf borderId="24" fillId="6" fontId="13" numFmtId="0" xfId="0" applyBorder="1" applyFont="1"/>
    <xf borderId="85" fillId="6" fontId="2" numFmtId="0" xfId="0" applyBorder="1" applyFont="1"/>
    <xf borderId="86" fillId="0" fontId="14" numFmtId="0" xfId="0" applyAlignment="1" applyBorder="1" applyFont="1">
      <alignment vertical="bottom"/>
    </xf>
    <xf borderId="87" fillId="0" fontId="14" numFmtId="3" xfId="0" applyAlignment="1" applyBorder="1" applyFont="1" applyNumberFormat="1">
      <alignment vertical="bottom"/>
    </xf>
    <xf borderId="87" fillId="2" fontId="13" numFmtId="0" xfId="0" applyAlignment="1" applyBorder="1" applyFont="1">
      <alignment vertical="bottom"/>
    </xf>
    <xf borderId="87" fillId="5" fontId="14" numFmtId="3" xfId="0" applyAlignment="1" applyBorder="1" applyFont="1" applyNumberFormat="1">
      <alignment vertical="bottom"/>
    </xf>
    <xf borderId="88" fillId="2" fontId="13" numFmtId="0" xfId="0" applyAlignment="1" applyBorder="1" applyFont="1">
      <alignment vertical="bottom"/>
    </xf>
    <xf borderId="89" fillId="0" fontId="14" numFmtId="0" xfId="0" applyAlignment="1" applyBorder="1" applyFont="1">
      <alignment vertical="bottom"/>
    </xf>
    <xf borderId="90" fillId="0" fontId="14" numFmtId="3" xfId="0" applyAlignment="1" applyBorder="1" applyFont="1" applyNumberFormat="1">
      <alignment vertical="bottom"/>
    </xf>
    <xf borderId="90" fillId="2" fontId="13" numFmtId="0" xfId="0" applyAlignment="1" applyBorder="1" applyFont="1">
      <alignment vertical="bottom"/>
    </xf>
    <xf borderId="90" fillId="5" fontId="14" numFmtId="4" xfId="0" applyAlignment="1" applyBorder="1" applyFont="1" applyNumberFormat="1">
      <alignment vertical="bottom"/>
    </xf>
    <xf borderId="91" fillId="2" fontId="13" numFmtId="0" xfId="0" applyAlignment="1" applyBorder="1" applyFont="1">
      <alignment vertical="bottom"/>
    </xf>
    <xf borderId="66" fillId="7" fontId="15" numFmtId="164" xfId="0" applyAlignment="1" applyBorder="1" applyFont="1" applyNumberFormat="1">
      <alignment vertical="bottom"/>
    </xf>
    <xf borderId="66" fillId="7" fontId="14" numFmtId="0" xfId="0" applyAlignment="1" applyBorder="1" applyFont="1">
      <alignment vertical="bottom"/>
    </xf>
    <xf borderId="92" fillId="0" fontId="2" numFmtId="0" xfId="0" applyBorder="1" applyFont="1"/>
    <xf borderId="93" fillId="0" fontId="7" numFmtId="0" xfId="0" applyAlignment="1" applyBorder="1" applyFont="1">
      <alignment vertical="bottom"/>
    </xf>
    <xf borderId="94" fillId="0" fontId="2" numFmtId="3" xfId="0" applyAlignment="1" applyBorder="1" applyFont="1" applyNumberFormat="1">
      <alignment vertical="bottom"/>
    </xf>
    <xf borderId="95" fillId="5" fontId="2" numFmtId="164" xfId="0" applyAlignment="1" applyBorder="1" applyFont="1" applyNumberFormat="1">
      <alignment vertical="bottom"/>
    </xf>
    <xf borderId="96" fillId="2" fontId="19" numFmtId="164" xfId="0" applyAlignment="1" applyBorder="1" applyFont="1" applyNumberFormat="1">
      <alignment vertical="bottom"/>
    </xf>
    <xf borderId="97" fillId="0" fontId="2" numFmtId="0" xfId="0" applyBorder="1" applyFont="1"/>
    <xf borderId="7" fillId="2" fontId="2" numFmtId="0" xfId="0" applyBorder="1" applyFont="1"/>
    <xf borderId="65" fillId="7" fontId="2" numFmtId="0" xfId="0" applyBorder="1" applyFont="1"/>
    <xf borderId="66" fillId="7" fontId="2" numFmtId="0" xfId="0" applyBorder="1" applyFont="1"/>
    <xf borderId="66" fillId="7" fontId="2" numFmtId="4" xfId="0" applyBorder="1" applyFont="1" applyNumberFormat="1"/>
    <xf borderId="67" fillId="11" fontId="2" numFmtId="0" xfId="0" applyBorder="1" applyFont="1"/>
    <xf borderId="3" fillId="0" fontId="11" numFmtId="0" xfId="0" applyBorder="1" applyFont="1"/>
    <xf borderId="4" fillId="0" fontId="11" numFmtId="0" xfId="0" applyBorder="1" applyFont="1"/>
    <xf borderId="3" fillId="0" fontId="5" numFmtId="0" xfId="0" applyBorder="1" applyFont="1"/>
    <xf borderId="8" fillId="2" fontId="5" numFmtId="0" xfId="0" applyAlignment="1" applyBorder="1" applyFont="1">
      <alignment vertical="bottom"/>
    </xf>
    <xf borderId="8" fillId="2" fontId="5" numFmtId="164" xfId="0" applyAlignment="1" applyBorder="1" applyFont="1" applyNumberFormat="1">
      <alignment horizontal="right" vertical="bottom"/>
    </xf>
    <xf borderId="0" fillId="13" fontId="5" numFmtId="0" xfId="0" applyFill="1" applyFont="1"/>
    <xf borderId="0" fillId="14" fontId="5" numFmtId="164" xfId="0" applyFill="1" applyFont="1" applyNumberFormat="1"/>
    <xf borderId="0" fillId="15" fontId="5" numFmtId="164" xfId="0" applyFill="1" applyFont="1" applyNumberFormat="1"/>
    <xf borderId="3" fillId="2" fontId="20" numFmtId="0" xfId="0" applyAlignment="1" applyBorder="1" applyFont="1">
      <alignment vertical="bottom"/>
    </xf>
    <xf borderId="8" fillId="2" fontId="20" numFmtId="0" xfId="0" applyAlignment="1" applyBorder="1" applyFont="1">
      <alignment vertical="bottom"/>
    </xf>
    <xf borderId="8" fillId="2" fontId="17" numFmtId="0" xfId="0" applyBorder="1" applyFont="1"/>
    <xf borderId="8" fillId="2" fontId="18" numFmtId="0" xfId="0" applyBorder="1" applyFont="1"/>
    <xf borderId="8" fillId="2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29.38"/>
    <col customWidth="1" min="2" max="2" width="12.63"/>
    <col customWidth="1" min="3" max="3" width="40.75"/>
    <col customWidth="1" min="4" max="6" width="12.63"/>
    <col customWidth="1" min="10" max="10" width="20.13"/>
  </cols>
  <sheetData>
    <row r="1" ht="15.75" customHeight="1">
      <c r="A1" s="1" t="s">
        <v>0</v>
      </c>
      <c r="B1" s="2"/>
      <c r="C1" s="3"/>
      <c r="D1" s="4"/>
      <c r="E1" s="5"/>
      <c r="F1" s="6"/>
      <c r="G1" s="6"/>
      <c r="H1" s="7"/>
      <c r="I1" s="2"/>
      <c r="J1" s="4"/>
      <c r="K1" s="8"/>
      <c r="L1" s="6"/>
      <c r="M1" s="6"/>
      <c r="N1" s="9"/>
      <c r="O1" s="9"/>
      <c r="P1" s="9"/>
      <c r="Q1" s="9"/>
      <c r="R1" s="9"/>
      <c r="S1" s="9"/>
      <c r="T1" s="10"/>
      <c r="U1" s="10"/>
      <c r="V1" s="10"/>
      <c r="W1" s="10"/>
      <c r="X1" s="10"/>
    </row>
    <row r="2" ht="15.75" customHeight="1">
      <c r="A2" s="11" t="s">
        <v>1</v>
      </c>
      <c r="B2" s="12"/>
      <c r="C2" s="13"/>
      <c r="D2" s="14"/>
      <c r="E2" s="15" t="s">
        <v>2</v>
      </c>
      <c r="F2" s="16"/>
      <c r="G2" s="17"/>
      <c r="H2" s="18"/>
      <c r="I2" s="19"/>
      <c r="J2" s="20"/>
      <c r="K2" s="21" t="s">
        <v>3</v>
      </c>
      <c r="L2" s="16"/>
      <c r="M2" s="17"/>
      <c r="N2" s="22"/>
      <c r="O2" s="9"/>
      <c r="P2" s="9"/>
      <c r="Q2" s="9"/>
      <c r="R2" s="9"/>
      <c r="S2" s="9"/>
      <c r="T2" s="10"/>
      <c r="U2" s="10"/>
      <c r="V2" s="10"/>
      <c r="W2" s="10"/>
      <c r="X2" s="10"/>
    </row>
    <row r="3" ht="15.75" customHeight="1">
      <c r="A3" s="23"/>
      <c r="B3" s="24" t="s">
        <v>4</v>
      </c>
      <c r="C3" s="24" t="s">
        <v>5</v>
      </c>
      <c r="D3" s="25" t="s">
        <v>6</v>
      </c>
      <c r="E3" s="26" t="s">
        <v>7</v>
      </c>
      <c r="F3" s="27" t="s">
        <v>8</v>
      </c>
      <c r="G3" s="28" t="s">
        <v>9</v>
      </c>
      <c r="H3" s="23"/>
      <c r="I3" s="12"/>
      <c r="J3" s="14"/>
      <c r="K3" s="26" t="s">
        <v>7</v>
      </c>
      <c r="L3" s="27" t="s">
        <v>8</v>
      </c>
      <c r="M3" s="29" t="s">
        <v>9</v>
      </c>
      <c r="N3" s="22"/>
      <c r="O3" s="9"/>
      <c r="P3" s="9"/>
      <c r="Q3" s="9"/>
      <c r="R3" s="9"/>
      <c r="S3" s="9"/>
      <c r="T3" s="10"/>
      <c r="U3" s="10"/>
      <c r="V3" s="10"/>
      <c r="W3" s="10"/>
      <c r="X3" s="10"/>
    </row>
    <row r="4" ht="15.75" customHeight="1">
      <c r="A4" s="30" t="s">
        <v>10</v>
      </c>
      <c r="B4" s="31"/>
      <c r="C4" s="31"/>
      <c r="D4" s="31"/>
      <c r="E4" s="31"/>
      <c r="F4" s="31"/>
      <c r="G4" s="32"/>
      <c r="H4" s="18"/>
      <c r="I4" s="33" t="s">
        <v>11</v>
      </c>
      <c r="J4" s="34"/>
      <c r="K4" s="35"/>
      <c r="L4" s="35"/>
      <c r="M4" s="36"/>
      <c r="N4" s="22"/>
      <c r="O4" s="9"/>
      <c r="P4" s="9"/>
      <c r="Q4" s="9"/>
      <c r="R4" s="9"/>
      <c r="S4" s="9"/>
      <c r="T4" s="10"/>
      <c r="U4" s="10"/>
      <c r="V4" s="10"/>
      <c r="W4" s="10"/>
      <c r="X4" s="10"/>
    </row>
    <row r="5" ht="15.75" customHeight="1">
      <c r="A5" s="37" t="s">
        <v>12</v>
      </c>
      <c r="B5" s="38">
        <v>620.0</v>
      </c>
      <c r="C5" s="38" t="s">
        <v>13</v>
      </c>
      <c r="D5" s="38">
        <v>1.0</v>
      </c>
      <c r="E5" s="39">
        <f t="shared" ref="E5:E10" si="1">B5*D5</f>
        <v>620</v>
      </c>
      <c r="F5" s="40"/>
      <c r="G5" s="41"/>
      <c r="H5" s="42"/>
      <c r="I5" s="43" t="s">
        <v>14</v>
      </c>
      <c r="J5" s="44">
        <v>10.0</v>
      </c>
      <c r="K5" s="45">
        <f>10*50</f>
        <v>500</v>
      </c>
      <c r="L5" s="46"/>
      <c r="M5" s="47"/>
      <c r="N5" s="22"/>
      <c r="O5" s="9"/>
      <c r="P5" s="9"/>
      <c r="Q5" s="9"/>
      <c r="R5" s="9"/>
      <c r="S5" s="9"/>
      <c r="T5" s="10"/>
      <c r="U5" s="10"/>
      <c r="V5" s="10"/>
      <c r="W5" s="10"/>
      <c r="X5" s="10"/>
    </row>
    <row r="6" ht="15.75" customHeight="1">
      <c r="A6" s="48" t="s">
        <v>15</v>
      </c>
      <c r="B6" s="49">
        <v>200.0</v>
      </c>
      <c r="C6" s="49" t="s">
        <v>16</v>
      </c>
      <c r="D6" s="49">
        <v>4.0</v>
      </c>
      <c r="E6" s="50">
        <f t="shared" si="1"/>
        <v>800</v>
      </c>
      <c r="F6" s="51"/>
      <c r="G6" s="41"/>
      <c r="H6" s="42"/>
      <c r="I6" s="43" t="s">
        <v>17</v>
      </c>
      <c r="J6" s="44">
        <v>8.0</v>
      </c>
      <c r="K6" s="52">
        <f>8*300</f>
        <v>2400</v>
      </c>
      <c r="L6" s="53"/>
      <c r="M6" s="54"/>
      <c r="N6" s="22"/>
      <c r="O6" s="9"/>
      <c r="P6" s="9"/>
      <c r="Q6" s="9"/>
      <c r="R6" s="9"/>
      <c r="S6" s="9"/>
      <c r="T6" s="10"/>
      <c r="U6" s="10"/>
      <c r="V6" s="10"/>
      <c r="W6" s="10"/>
      <c r="X6" s="10"/>
    </row>
    <row r="7" ht="15.75" customHeight="1">
      <c r="A7" s="48" t="s">
        <v>18</v>
      </c>
      <c r="B7" s="49">
        <v>200.0</v>
      </c>
      <c r="C7" s="49" t="s">
        <v>16</v>
      </c>
      <c r="D7" s="49">
        <v>5.0</v>
      </c>
      <c r="E7" s="50">
        <f t="shared" si="1"/>
        <v>1000</v>
      </c>
      <c r="F7" s="55"/>
      <c r="G7" s="41"/>
      <c r="H7" s="42"/>
      <c r="I7" s="56"/>
      <c r="J7" s="57"/>
      <c r="K7" s="58"/>
      <c r="L7" s="59"/>
      <c r="M7" s="60"/>
      <c r="N7" s="22"/>
      <c r="O7" s="9"/>
      <c r="P7" s="9"/>
      <c r="Q7" s="9"/>
      <c r="R7" s="9"/>
      <c r="S7" s="9"/>
      <c r="T7" s="10"/>
      <c r="U7" s="10"/>
      <c r="V7" s="10"/>
      <c r="W7" s="10"/>
      <c r="X7" s="10"/>
    </row>
    <row r="8" ht="15.75" customHeight="1">
      <c r="A8" s="48" t="s">
        <v>19</v>
      </c>
      <c r="B8" s="49">
        <v>250.0</v>
      </c>
      <c r="C8" s="49" t="s">
        <v>20</v>
      </c>
      <c r="D8" s="49">
        <v>2.0</v>
      </c>
      <c r="E8" s="50">
        <f t="shared" si="1"/>
        <v>500</v>
      </c>
      <c r="F8" s="61"/>
      <c r="G8" s="41"/>
      <c r="H8" s="62"/>
      <c r="I8" s="63" t="s">
        <v>21</v>
      </c>
      <c r="K8" s="64">
        <f>SUM(K5:K7)</f>
        <v>2900</v>
      </c>
      <c r="L8" s="65"/>
      <c r="M8" s="66"/>
      <c r="N8" s="22"/>
      <c r="O8" s="9"/>
      <c r="P8" s="9"/>
      <c r="Q8" s="9"/>
      <c r="R8" s="9"/>
      <c r="S8" s="9"/>
      <c r="T8" s="10"/>
      <c r="U8" s="10"/>
      <c r="V8" s="10"/>
      <c r="W8" s="10"/>
      <c r="X8" s="10"/>
    </row>
    <row r="9" ht="15.75" customHeight="1">
      <c r="A9" s="48" t="s">
        <v>22</v>
      </c>
      <c r="B9" s="49">
        <v>200.0</v>
      </c>
      <c r="C9" s="49" t="s">
        <v>16</v>
      </c>
      <c r="D9" s="49">
        <v>2.0</v>
      </c>
      <c r="E9" s="50">
        <f t="shared" si="1"/>
        <v>400</v>
      </c>
      <c r="F9" s="51"/>
      <c r="G9" s="41"/>
      <c r="H9" s="42"/>
      <c r="I9" s="67"/>
      <c r="J9" s="68"/>
      <c r="K9" s="69"/>
      <c r="L9" s="69"/>
      <c r="M9" s="69"/>
      <c r="N9" s="22"/>
      <c r="O9" s="9"/>
      <c r="P9" s="9"/>
      <c r="Q9" s="9"/>
      <c r="R9" s="9"/>
      <c r="S9" s="9"/>
      <c r="T9" s="10"/>
      <c r="U9" s="10"/>
      <c r="V9" s="10"/>
      <c r="W9" s="10"/>
      <c r="X9" s="10"/>
    </row>
    <row r="10" ht="15.75" customHeight="1">
      <c r="A10" s="70" t="s">
        <v>23</v>
      </c>
      <c r="B10" s="49">
        <v>250.0</v>
      </c>
      <c r="C10" s="49" t="s">
        <v>20</v>
      </c>
      <c r="D10" s="49">
        <v>1.0</v>
      </c>
      <c r="E10" s="50">
        <f t="shared" si="1"/>
        <v>250</v>
      </c>
      <c r="F10" s="71"/>
      <c r="G10" s="72"/>
      <c r="H10" s="42"/>
      <c r="I10" s="73"/>
      <c r="J10" s="73"/>
      <c r="K10" s="73"/>
      <c r="L10" s="73"/>
      <c r="M10" s="73"/>
      <c r="N10" s="22"/>
      <c r="O10" s="9"/>
      <c r="P10" s="9"/>
      <c r="Q10" s="9"/>
      <c r="R10" s="9"/>
      <c r="S10" s="9"/>
      <c r="T10" s="10"/>
      <c r="U10" s="10"/>
      <c r="V10" s="10"/>
      <c r="W10" s="10"/>
      <c r="X10" s="10"/>
    </row>
    <row r="11" ht="15.75" customHeight="1">
      <c r="A11" s="33" t="s">
        <v>24</v>
      </c>
      <c r="B11" s="34"/>
      <c r="C11" s="34"/>
      <c r="D11" s="34"/>
      <c r="E11" s="34"/>
      <c r="F11" s="74"/>
      <c r="G11" s="75"/>
      <c r="H11" s="42"/>
      <c r="I11" s="33" t="s">
        <v>25</v>
      </c>
      <c r="J11" s="34"/>
      <c r="K11" s="35"/>
      <c r="L11" s="35"/>
      <c r="M11" s="76"/>
      <c r="N11" s="22"/>
      <c r="O11" s="9"/>
      <c r="P11" s="9"/>
      <c r="Q11" s="9"/>
      <c r="R11" s="9"/>
      <c r="S11" s="9"/>
      <c r="T11" s="10"/>
      <c r="U11" s="10"/>
      <c r="V11" s="10"/>
      <c r="W11" s="10"/>
      <c r="X11" s="10"/>
    </row>
    <row r="12" ht="15.75" customHeight="1">
      <c r="A12" s="77" t="s">
        <v>26</v>
      </c>
      <c r="B12" s="78">
        <v>530.0</v>
      </c>
      <c r="C12" s="79" t="s">
        <v>27</v>
      </c>
      <c r="D12" s="78">
        <v>2.0</v>
      </c>
      <c r="E12" s="80">
        <f t="shared" ref="E12:E13" si="2">B12*D12</f>
        <v>1060</v>
      </c>
      <c r="F12" s="81"/>
      <c r="G12" s="82"/>
      <c r="H12" s="42"/>
      <c r="I12" s="83" t="s">
        <v>28</v>
      </c>
      <c r="J12" s="84" t="s">
        <v>29</v>
      </c>
      <c r="K12" s="85">
        <v>700.0</v>
      </c>
      <c r="L12" s="46"/>
      <c r="M12" s="47"/>
      <c r="N12" s="22"/>
      <c r="O12" s="9"/>
      <c r="P12" s="9"/>
      <c r="Q12" s="9"/>
      <c r="R12" s="9"/>
      <c r="S12" s="9"/>
      <c r="T12" s="10"/>
      <c r="U12" s="10"/>
      <c r="V12" s="10"/>
      <c r="W12" s="10"/>
      <c r="X12" s="10"/>
    </row>
    <row r="13" ht="15.75" customHeight="1">
      <c r="A13" s="86" t="s">
        <v>30</v>
      </c>
      <c r="B13" s="87">
        <v>120.0</v>
      </c>
      <c r="C13" s="88" t="s">
        <v>27</v>
      </c>
      <c r="D13" s="87">
        <v>2.0</v>
      </c>
      <c r="E13" s="89">
        <f t="shared" si="2"/>
        <v>240</v>
      </c>
      <c r="F13" s="90"/>
      <c r="G13" s="91"/>
      <c r="H13" s="42"/>
      <c r="I13" s="43" t="s">
        <v>31</v>
      </c>
      <c r="J13" s="92" t="s">
        <v>32</v>
      </c>
      <c r="K13" s="45">
        <v>700.0</v>
      </c>
      <c r="L13" s="46"/>
      <c r="M13" s="47"/>
      <c r="N13" s="22"/>
      <c r="O13" s="9"/>
      <c r="P13" s="9"/>
      <c r="Q13" s="9"/>
      <c r="R13" s="9"/>
      <c r="S13" s="9"/>
      <c r="T13" s="10"/>
      <c r="U13" s="10"/>
      <c r="V13" s="10"/>
      <c r="W13" s="10"/>
      <c r="X13" s="10"/>
    </row>
    <row r="14" ht="15.75" customHeight="1">
      <c r="A14" s="93" t="s">
        <v>33</v>
      </c>
      <c r="B14" s="87"/>
      <c r="C14" s="88" t="s">
        <v>16</v>
      </c>
      <c r="D14" s="87"/>
      <c r="E14" s="94">
        <v>350.0</v>
      </c>
      <c r="F14" s="90"/>
      <c r="G14" s="91"/>
      <c r="H14" s="42"/>
      <c r="I14" s="95" t="s">
        <v>34</v>
      </c>
      <c r="J14" s="96" t="s">
        <v>32</v>
      </c>
      <c r="K14" s="45">
        <v>1900.0</v>
      </c>
      <c r="L14" s="97"/>
      <c r="M14" s="47"/>
      <c r="N14" s="22"/>
      <c r="O14" s="9"/>
      <c r="P14" s="9"/>
      <c r="Q14" s="9"/>
      <c r="R14" s="9"/>
      <c r="S14" s="9"/>
      <c r="T14" s="10"/>
      <c r="U14" s="10"/>
      <c r="V14" s="10"/>
      <c r="W14" s="10"/>
      <c r="X14" s="10"/>
    </row>
    <row r="15" ht="15.75" customHeight="1">
      <c r="A15" s="98" t="s">
        <v>35</v>
      </c>
      <c r="B15" s="99"/>
      <c r="C15" s="99"/>
      <c r="D15" s="99"/>
      <c r="E15" s="99"/>
      <c r="F15" s="100"/>
      <c r="G15" s="101"/>
      <c r="H15" s="42"/>
      <c r="I15" s="95"/>
      <c r="J15" s="96"/>
      <c r="K15" s="45"/>
      <c r="L15" s="59"/>
      <c r="M15" s="60"/>
      <c r="N15" s="22"/>
      <c r="O15" s="9"/>
      <c r="P15" s="9"/>
      <c r="Q15" s="9"/>
      <c r="R15" s="9"/>
      <c r="S15" s="9"/>
      <c r="T15" s="10"/>
      <c r="U15" s="10"/>
      <c r="V15" s="10"/>
      <c r="W15" s="10"/>
      <c r="X15" s="10"/>
    </row>
    <row r="16" ht="15.75" customHeight="1">
      <c r="A16" s="48" t="s">
        <v>36</v>
      </c>
      <c r="B16" s="49">
        <v>18.0</v>
      </c>
      <c r="C16" s="49" t="s">
        <v>37</v>
      </c>
      <c r="D16" s="49">
        <v>15.0</v>
      </c>
      <c r="E16" s="50">
        <f>B16*D16+(B16*D16)*10%</f>
        <v>297</v>
      </c>
      <c r="F16" s="102"/>
      <c r="G16" s="41"/>
      <c r="H16" s="42"/>
      <c r="I16" s="103" t="s">
        <v>38</v>
      </c>
      <c r="J16" s="104"/>
      <c r="K16" s="105">
        <f>SUM(K12:K15)</f>
        <v>3300</v>
      </c>
      <c r="L16" s="106"/>
      <c r="M16" s="107"/>
      <c r="N16" s="22"/>
      <c r="O16" s="9"/>
      <c r="P16" s="9"/>
      <c r="Q16" s="9"/>
      <c r="R16" s="9"/>
      <c r="S16" s="9"/>
      <c r="T16" s="10"/>
      <c r="U16" s="10"/>
      <c r="V16" s="10"/>
      <c r="W16" s="10"/>
      <c r="X16" s="10"/>
    </row>
    <row r="17" ht="15.75" customHeight="1">
      <c r="A17" s="48" t="s">
        <v>39</v>
      </c>
      <c r="B17" s="49">
        <v>20.7</v>
      </c>
      <c r="C17" s="49" t="s">
        <v>40</v>
      </c>
      <c r="D17" s="49">
        <v>10.0</v>
      </c>
      <c r="E17" s="50">
        <f t="shared" ref="E17:E18" si="3">B17*D17</f>
        <v>207</v>
      </c>
      <c r="F17" s="102"/>
      <c r="G17" s="41"/>
      <c r="H17" s="42"/>
      <c r="I17" s="108"/>
      <c r="J17" s="109"/>
      <c r="K17" s="110"/>
      <c r="L17" s="110"/>
      <c r="M17" s="111"/>
      <c r="N17" s="22"/>
      <c r="O17" s="9"/>
      <c r="P17" s="9"/>
      <c r="Q17" s="9"/>
      <c r="R17" s="9"/>
      <c r="S17" s="9"/>
      <c r="T17" s="10"/>
      <c r="U17" s="10"/>
      <c r="V17" s="10"/>
      <c r="W17" s="10"/>
      <c r="X17" s="10"/>
    </row>
    <row r="18" ht="15.75" customHeight="1">
      <c r="A18" s="48" t="s">
        <v>41</v>
      </c>
      <c r="B18" s="49">
        <f>2.1*2</f>
        <v>4.2</v>
      </c>
      <c r="C18" s="49" t="s">
        <v>42</v>
      </c>
      <c r="D18" s="49">
        <v>15.0</v>
      </c>
      <c r="E18" s="50">
        <f t="shared" si="3"/>
        <v>63</v>
      </c>
      <c r="F18" s="102"/>
      <c r="G18" s="41"/>
      <c r="H18" s="42"/>
      <c r="I18" s="33" t="s">
        <v>43</v>
      </c>
      <c r="J18" s="34"/>
      <c r="K18" s="35"/>
      <c r="L18" s="35"/>
      <c r="M18" s="76"/>
      <c r="N18" s="22"/>
      <c r="O18" s="9"/>
      <c r="P18" s="9"/>
      <c r="Q18" s="9"/>
      <c r="R18" s="9"/>
      <c r="S18" s="9"/>
      <c r="T18" s="10"/>
      <c r="U18" s="10"/>
      <c r="V18" s="10"/>
      <c r="W18" s="10"/>
      <c r="X18" s="10"/>
    </row>
    <row r="19" ht="15.75" customHeight="1">
      <c r="A19" s="37" t="s">
        <v>44</v>
      </c>
      <c r="B19" s="38"/>
      <c r="C19" s="38" t="s">
        <v>45</v>
      </c>
      <c r="D19" s="38"/>
      <c r="E19" s="39">
        <v>382.0</v>
      </c>
      <c r="F19" s="112"/>
      <c r="G19" s="41"/>
      <c r="H19" s="42"/>
      <c r="I19" s="113" t="s">
        <v>46</v>
      </c>
      <c r="J19" s="114" t="s">
        <v>47</v>
      </c>
      <c r="K19" s="115">
        <v>500.0</v>
      </c>
      <c r="L19" s="116"/>
      <c r="M19" s="117"/>
      <c r="N19" s="22"/>
      <c r="O19" s="9"/>
      <c r="P19" s="9"/>
      <c r="Q19" s="9"/>
      <c r="R19" s="9"/>
      <c r="S19" s="9"/>
      <c r="T19" s="10"/>
      <c r="U19" s="10"/>
      <c r="V19" s="10"/>
      <c r="W19" s="10"/>
      <c r="X19" s="10"/>
    </row>
    <row r="20" ht="15.75" customHeight="1">
      <c r="A20" s="118" t="s">
        <v>48</v>
      </c>
      <c r="B20" s="119"/>
      <c r="C20" s="120" t="s">
        <v>49</v>
      </c>
      <c r="D20" s="119"/>
      <c r="E20" s="121">
        <f>(E5+E12+E13+E16)*20%</f>
        <v>443.4</v>
      </c>
      <c r="F20" s="122"/>
      <c r="G20" s="123"/>
      <c r="H20" s="62"/>
      <c r="I20" s="113" t="s">
        <v>50</v>
      </c>
      <c r="J20" s="124" t="s">
        <v>51</v>
      </c>
      <c r="K20" s="125">
        <v>35.5</v>
      </c>
      <c r="L20" s="126"/>
      <c r="M20" s="117"/>
      <c r="N20" s="22"/>
      <c r="O20" s="9"/>
      <c r="P20" s="9"/>
      <c r="Q20" s="9"/>
      <c r="R20" s="9"/>
      <c r="S20" s="9"/>
      <c r="T20" s="10"/>
      <c r="U20" s="10"/>
      <c r="V20" s="10"/>
      <c r="W20" s="10"/>
      <c r="X20" s="10"/>
    </row>
    <row r="21" ht="15.75" customHeight="1">
      <c r="A21" s="103" t="s">
        <v>52</v>
      </c>
      <c r="B21" s="104"/>
      <c r="C21" s="104"/>
      <c r="D21" s="127"/>
      <c r="E21" s="128">
        <f>SUM(E5:E10,E12:E14,E16:E20)</f>
        <v>6612.4</v>
      </c>
      <c r="F21" s="129"/>
      <c r="G21" s="130"/>
      <c r="H21" s="42"/>
      <c r="I21" s="113" t="s">
        <v>53</v>
      </c>
      <c r="K21" s="125">
        <v>1500.0</v>
      </c>
      <c r="N21" s="9"/>
      <c r="O21" s="9"/>
      <c r="P21" s="9"/>
      <c r="Q21" s="9"/>
      <c r="R21" s="9"/>
      <c r="S21" s="9"/>
      <c r="T21" s="10"/>
      <c r="U21" s="10"/>
      <c r="V21" s="10"/>
      <c r="W21" s="10"/>
      <c r="X21" s="10"/>
    </row>
    <row r="22" ht="16.5" customHeight="1">
      <c r="A22" s="131"/>
      <c r="B22" s="132"/>
      <c r="C22" s="132"/>
      <c r="D22" s="132"/>
      <c r="E22" s="133"/>
      <c r="F22" s="134"/>
      <c r="G22" s="135"/>
      <c r="H22" s="42"/>
      <c r="I22" s="103" t="s">
        <v>54</v>
      </c>
      <c r="J22" s="104"/>
      <c r="K22" s="105">
        <f>SUM(K19:K21)</f>
        <v>2035.5</v>
      </c>
      <c r="L22" s="106"/>
      <c r="M22" s="107"/>
      <c r="N22" s="22"/>
      <c r="O22" s="9"/>
      <c r="P22" s="9"/>
      <c r="Q22" s="9"/>
      <c r="R22" s="9"/>
      <c r="S22" s="9"/>
      <c r="T22" s="10"/>
      <c r="U22" s="10"/>
      <c r="V22" s="10"/>
      <c r="W22" s="10"/>
      <c r="X22" s="10"/>
    </row>
    <row r="23" ht="15.75" customHeight="1">
      <c r="A23" s="136" t="s">
        <v>55</v>
      </c>
      <c r="B23" s="34"/>
      <c r="C23" s="34"/>
      <c r="D23" s="34"/>
      <c r="E23" s="34"/>
      <c r="F23" s="74"/>
      <c r="G23" s="137"/>
      <c r="H23" s="138"/>
      <c r="I23" s="139"/>
      <c r="J23" s="139"/>
      <c r="K23" s="139"/>
      <c r="L23" s="139"/>
      <c r="M23" s="139"/>
      <c r="N23" s="22"/>
      <c r="O23" s="9"/>
      <c r="P23" s="9"/>
      <c r="Q23" s="9"/>
      <c r="R23" s="9"/>
      <c r="S23" s="9"/>
      <c r="T23" s="10"/>
      <c r="U23" s="10"/>
      <c r="V23" s="10"/>
      <c r="W23" s="10"/>
      <c r="X23" s="10"/>
    </row>
    <row r="24" ht="15.75" customHeight="1">
      <c r="A24" s="113" t="s">
        <v>56</v>
      </c>
      <c r="B24" s="140">
        <v>600.0</v>
      </c>
      <c r="C24" s="140" t="s">
        <v>16</v>
      </c>
      <c r="D24" s="140">
        <v>1.0</v>
      </c>
      <c r="E24" s="141">
        <f>B24*D24</f>
        <v>600</v>
      </c>
      <c r="F24" s="142"/>
      <c r="G24" s="143"/>
      <c r="H24" s="144"/>
      <c r="I24" s="33" t="s">
        <v>57</v>
      </c>
      <c r="J24" s="34"/>
      <c r="K24" s="35"/>
      <c r="L24" s="35"/>
      <c r="M24" s="76"/>
      <c r="N24" s="145"/>
      <c r="O24" s="9"/>
      <c r="P24" s="9"/>
      <c r="Q24" s="9"/>
      <c r="R24" s="9"/>
      <c r="S24" s="9"/>
      <c r="T24" s="10"/>
      <c r="U24" s="10"/>
      <c r="V24" s="10"/>
      <c r="W24" s="10"/>
      <c r="X24" s="10"/>
    </row>
    <row r="25" ht="15.75" customHeight="1">
      <c r="A25" s="103" t="s">
        <v>58</v>
      </c>
      <c r="B25" s="104"/>
      <c r="C25" s="104"/>
      <c r="D25" s="127"/>
      <c r="E25" s="146">
        <f>SUM(E24)</f>
        <v>600</v>
      </c>
      <c r="F25" s="147"/>
      <c r="G25" s="148"/>
      <c r="H25" s="149"/>
      <c r="I25" s="113" t="s">
        <v>59</v>
      </c>
      <c r="J25" s="114" t="s">
        <v>60</v>
      </c>
      <c r="K25" s="150">
        <f t="shared" ref="K25:K26" si="4">E40</f>
        <v>2800</v>
      </c>
      <c r="L25" s="116"/>
      <c r="M25" s="117"/>
      <c r="N25" s="145"/>
      <c r="O25" s="9"/>
      <c r="P25" s="9"/>
      <c r="Q25" s="9"/>
      <c r="R25" s="9"/>
      <c r="S25" s="9"/>
      <c r="T25" s="10"/>
      <c r="U25" s="10"/>
      <c r="V25" s="10"/>
      <c r="W25" s="10"/>
      <c r="X25" s="10"/>
    </row>
    <row r="26" ht="15.75" customHeight="1">
      <c r="A26" s="151"/>
      <c r="B26" s="152"/>
      <c r="C26" s="152"/>
      <c r="D26" s="152"/>
      <c r="E26" s="152"/>
      <c r="F26" s="152"/>
      <c r="G26" s="152"/>
      <c r="H26" s="149"/>
      <c r="I26" s="113" t="s">
        <v>61</v>
      </c>
      <c r="J26" s="124" t="s">
        <v>62</v>
      </c>
      <c r="K26" s="125">
        <f t="shared" si="4"/>
        <v>9342</v>
      </c>
      <c r="L26" s="116"/>
      <c r="M26" s="153"/>
      <c r="N26" s="145"/>
      <c r="O26" s="9"/>
      <c r="P26" s="9"/>
      <c r="Q26" s="9"/>
      <c r="R26" s="9"/>
      <c r="S26" s="9"/>
      <c r="T26" s="10"/>
      <c r="U26" s="10"/>
      <c r="V26" s="10"/>
      <c r="W26" s="10"/>
      <c r="X26" s="10"/>
    </row>
    <row r="27" ht="15.75" customHeight="1">
      <c r="A27" s="136" t="s">
        <v>63</v>
      </c>
      <c r="B27" s="34"/>
      <c r="C27" s="34"/>
      <c r="D27" s="34"/>
      <c r="E27" s="34"/>
      <c r="F27" s="74"/>
      <c r="G27" s="154"/>
      <c r="H27" s="155"/>
      <c r="I27" s="103" t="s">
        <v>64</v>
      </c>
      <c r="J27" s="104"/>
      <c r="K27" s="105">
        <f>SUM(K25+K26)</f>
        <v>12142</v>
      </c>
      <c r="L27" s="106"/>
      <c r="M27" s="107"/>
      <c r="N27" s="156"/>
      <c r="O27" s="156"/>
      <c r="P27" s="156"/>
      <c r="Q27" s="156"/>
      <c r="R27" s="156"/>
      <c r="S27" s="156"/>
      <c r="T27" s="152"/>
      <c r="U27" s="152"/>
      <c r="V27" s="152"/>
      <c r="W27" s="152"/>
      <c r="X27" s="157"/>
    </row>
    <row r="28" ht="15.75" customHeight="1">
      <c r="A28" s="113" t="s">
        <v>65</v>
      </c>
      <c r="B28" s="140"/>
      <c r="C28" s="140"/>
      <c r="D28" s="140"/>
      <c r="E28" s="141">
        <v>70.0</v>
      </c>
      <c r="F28" s="142"/>
      <c r="G28" s="143"/>
      <c r="H28" s="138"/>
      <c r="I28" s="158"/>
      <c r="J28" s="158"/>
      <c r="K28" s="159"/>
      <c r="L28" s="159"/>
      <c r="M28" s="159"/>
      <c r="N28" s="144"/>
      <c r="O28" s="9"/>
      <c r="P28" s="9"/>
      <c r="Q28" s="9"/>
      <c r="R28" s="9"/>
      <c r="S28" s="9"/>
      <c r="T28" s="10"/>
      <c r="U28" s="10"/>
      <c r="V28" s="10"/>
      <c r="W28" s="10"/>
      <c r="X28" s="10"/>
    </row>
    <row r="29" ht="15.75" customHeight="1">
      <c r="A29" s="160" t="s">
        <v>66</v>
      </c>
      <c r="B29" s="140"/>
      <c r="C29" s="140" t="s">
        <v>67</v>
      </c>
      <c r="D29" s="140"/>
      <c r="E29" s="161">
        <v>250.0</v>
      </c>
      <c r="F29" s="162"/>
      <c r="G29" s="163"/>
      <c r="H29" s="138"/>
      <c r="I29" s="159"/>
      <c r="J29" s="159"/>
      <c r="K29" s="164"/>
      <c r="L29" s="164"/>
      <c r="M29" s="159"/>
      <c r="N29" s="144"/>
      <c r="O29" s="9"/>
      <c r="P29" s="9"/>
      <c r="Q29" s="9"/>
      <c r="R29" s="9"/>
      <c r="S29" s="9"/>
      <c r="T29" s="10"/>
      <c r="U29" s="10"/>
      <c r="V29" s="10"/>
      <c r="W29" s="10"/>
      <c r="X29" s="10"/>
    </row>
    <row r="30" ht="15.75" customHeight="1">
      <c r="A30" s="160" t="s">
        <v>68</v>
      </c>
      <c r="B30" s="140"/>
      <c r="C30" s="140" t="s">
        <v>69</v>
      </c>
      <c r="D30" s="140"/>
      <c r="E30" s="161">
        <f>B30*D30</f>
        <v>0</v>
      </c>
      <c r="F30" s="162"/>
      <c r="G30" s="163"/>
      <c r="H30" s="138"/>
      <c r="I30" s="165" t="s">
        <v>70</v>
      </c>
      <c r="J30" s="166"/>
      <c r="K30" s="167">
        <f t="shared" ref="K30:L30" si="5">K8+K16+K22+K27</f>
        <v>20377.5</v>
      </c>
      <c r="L30" s="168">
        <f t="shared" si="5"/>
        <v>0</v>
      </c>
      <c r="M30" s="166"/>
      <c r="N30" s="144"/>
      <c r="O30" s="9"/>
      <c r="P30" s="9"/>
      <c r="Q30" s="9"/>
      <c r="R30" s="9"/>
      <c r="S30" s="9"/>
      <c r="T30" s="10"/>
      <c r="U30" s="10"/>
      <c r="V30" s="10"/>
      <c r="W30" s="10"/>
      <c r="X30" s="10"/>
    </row>
    <row r="31" ht="15.75" customHeight="1">
      <c r="A31" s="160" t="s">
        <v>71</v>
      </c>
      <c r="B31" s="140"/>
      <c r="C31" s="140" t="s">
        <v>72</v>
      </c>
      <c r="D31" s="140"/>
      <c r="E31" s="169">
        <f>K8*3.5%</f>
        <v>101.5</v>
      </c>
      <c r="F31" s="162"/>
      <c r="G31" s="163"/>
      <c r="H31" s="138"/>
      <c r="I31" s="170" t="s">
        <v>73</v>
      </c>
      <c r="J31" s="171"/>
      <c r="K31" s="172">
        <f>K30-E47</f>
        <v>0</v>
      </c>
      <c r="L31" s="173">
        <f>L30-F51</f>
        <v>0</v>
      </c>
      <c r="M31" s="166"/>
      <c r="N31" s="144"/>
      <c r="O31" s="9"/>
      <c r="P31" s="9"/>
      <c r="Q31" s="9"/>
      <c r="R31" s="9"/>
      <c r="S31" s="9"/>
      <c r="T31" s="10"/>
      <c r="U31" s="10"/>
      <c r="V31" s="10"/>
      <c r="W31" s="10"/>
      <c r="X31" s="10"/>
    </row>
    <row r="32" ht="15.75" customHeight="1">
      <c r="A32" s="43" t="s">
        <v>74</v>
      </c>
      <c r="B32" s="96"/>
      <c r="C32" s="96" t="s">
        <v>75</v>
      </c>
      <c r="D32" s="96"/>
      <c r="E32" s="174">
        <f>K8*5%</f>
        <v>145</v>
      </c>
      <c r="F32" s="162"/>
      <c r="G32" s="175"/>
      <c r="H32" s="138"/>
      <c r="I32" s="145"/>
      <c r="J32" s="145"/>
      <c r="K32" s="145"/>
      <c r="L32" s="145"/>
      <c r="M32" s="145"/>
      <c r="N32" s="144"/>
      <c r="O32" s="9"/>
      <c r="P32" s="9"/>
      <c r="Q32" s="9"/>
      <c r="R32" s="9"/>
      <c r="S32" s="9"/>
      <c r="T32" s="10"/>
      <c r="U32" s="10"/>
      <c r="V32" s="10"/>
      <c r="W32" s="10"/>
      <c r="X32" s="10"/>
    </row>
    <row r="33" ht="15.75" customHeight="1">
      <c r="A33" s="103" t="s">
        <v>76</v>
      </c>
      <c r="B33" s="104"/>
      <c r="C33" s="104"/>
      <c r="D33" s="127"/>
      <c r="E33" s="146">
        <f>SUM(E28:E32)</f>
        <v>566.5</v>
      </c>
      <c r="F33" s="176"/>
      <c r="G33" s="148"/>
      <c r="H33" s="144"/>
      <c r="I33" s="145"/>
      <c r="J33" s="145"/>
      <c r="K33" s="145"/>
      <c r="L33" s="145"/>
      <c r="M33" s="145"/>
      <c r="N33" s="145"/>
      <c r="O33" s="9"/>
      <c r="P33" s="9"/>
      <c r="Q33" s="9"/>
      <c r="R33" s="9"/>
      <c r="S33" s="9"/>
      <c r="T33" s="10"/>
      <c r="U33" s="10"/>
      <c r="V33" s="10"/>
      <c r="W33" s="10"/>
      <c r="X33" s="10"/>
    </row>
    <row r="34" ht="15.75" customHeight="1">
      <c r="A34" s="177"/>
      <c r="B34" s="132"/>
      <c r="C34" s="132"/>
      <c r="D34" s="132"/>
      <c r="E34" s="133"/>
      <c r="F34" s="178"/>
      <c r="G34" s="10"/>
      <c r="H34" s="144"/>
      <c r="I34" s="145"/>
      <c r="J34" s="145"/>
      <c r="K34" s="145"/>
      <c r="L34" s="145"/>
      <c r="M34" s="145"/>
      <c r="N34" s="145"/>
      <c r="O34" s="9"/>
      <c r="P34" s="9"/>
      <c r="Q34" s="9"/>
      <c r="R34" s="9"/>
      <c r="S34" s="9"/>
      <c r="T34" s="10"/>
      <c r="U34" s="10"/>
      <c r="V34" s="10"/>
      <c r="W34" s="10"/>
      <c r="X34" s="10"/>
    </row>
    <row r="35" ht="15.75" customHeight="1">
      <c r="A35" s="136" t="s">
        <v>77</v>
      </c>
      <c r="B35" s="34"/>
      <c r="C35" s="34"/>
      <c r="D35" s="34"/>
      <c r="E35" s="34"/>
      <c r="F35" s="74"/>
      <c r="G35" s="137"/>
      <c r="H35" s="144"/>
      <c r="I35" s="145"/>
      <c r="J35" s="145"/>
      <c r="K35" s="145"/>
      <c r="L35" s="145"/>
      <c r="M35" s="145"/>
      <c r="N35" s="145"/>
      <c r="O35" s="9"/>
      <c r="P35" s="9"/>
      <c r="Q35" s="9"/>
      <c r="R35" s="9"/>
      <c r="S35" s="9"/>
      <c r="T35" s="10"/>
      <c r="U35" s="10"/>
      <c r="V35" s="10"/>
      <c r="W35" s="10"/>
      <c r="X35" s="10"/>
    </row>
    <row r="36" ht="15.75" customHeight="1">
      <c r="A36" s="113" t="s">
        <v>78</v>
      </c>
      <c r="B36" s="140">
        <v>200.0</v>
      </c>
      <c r="C36" s="140" t="s">
        <v>79</v>
      </c>
      <c r="D36" s="140">
        <v>1.0</v>
      </c>
      <c r="E36" s="141">
        <v>200.0</v>
      </c>
      <c r="F36" s="142"/>
      <c r="G36" s="143"/>
      <c r="H36" s="144"/>
      <c r="I36" s="145"/>
      <c r="J36" s="145"/>
      <c r="K36" s="145"/>
      <c r="L36" s="145"/>
      <c r="M36" s="145"/>
      <c r="N36" s="145"/>
      <c r="O36" s="9"/>
      <c r="P36" s="9"/>
      <c r="Q36" s="9"/>
      <c r="R36" s="9"/>
      <c r="S36" s="9"/>
      <c r="T36" s="10"/>
      <c r="U36" s="10"/>
      <c r="V36" s="10"/>
      <c r="W36" s="10"/>
      <c r="X36" s="10"/>
    </row>
    <row r="37" ht="15.75" customHeight="1">
      <c r="A37" s="103" t="s">
        <v>80</v>
      </c>
      <c r="B37" s="104"/>
      <c r="C37" s="104"/>
      <c r="D37" s="127"/>
      <c r="E37" s="146">
        <f>SUM(E36)</f>
        <v>200</v>
      </c>
      <c r="F37" s="147"/>
      <c r="G37" s="148"/>
      <c r="H37" s="144"/>
      <c r="I37" s="145"/>
      <c r="J37" s="145"/>
      <c r="K37" s="145"/>
      <c r="L37" s="145"/>
      <c r="M37" s="145"/>
      <c r="N37" s="145"/>
      <c r="O37" s="9"/>
      <c r="P37" s="9"/>
      <c r="Q37" s="9"/>
      <c r="R37" s="9"/>
      <c r="S37" s="9"/>
      <c r="T37" s="10"/>
      <c r="U37" s="10"/>
      <c r="V37" s="10"/>
      <c r="W37" s="10"/>
      <c r="X37" s="10"/>
    </row>
    <row r="38" ht="15.75" customHeight="1">
      <c r="A38" s="179"/>
      <c r="B38" s="179"/>
      <c r="C38" s="179"/>
      <c r="D38" s="179"/>
      <c r="E38" s="180"/>
      <c r="F38" s="181"/>
      <c r="G38" s="10"/>
      <c r="H38" s="144"/>
      <c r="I38" s="145"/>
      <c r="J38" s="145"/>
      <c r="K38" s="145"/>
      <c r="L38" s="145"/>
      <c r="M38" s="145"/>
      <c r="N38" s="145"/>
      <c r="O38" s="9"/>
      <c r="P38" s="9"/>
      <c r="Q38" s="9"/>
      <c r="R38" s="9"/>
      <c r="S38" s="9"/>
      <c r="T38" s="10"/>
      <c r="U38" s="10"/>
      <c r="V38" s="10"/>
      <c r="W38" s="10"/>
      <c r="X38" s="10"/>
    </row>
    <row r="39" ht="15.75" customHeight="1">
      <c r="A39" s="30" t="s">
        <v>57</v>
      </c>
      <c r="B39" s="31"/>
      <c r="C39" s="182"/>
      <c r="D39" s="182"/>
      <c r="E39" s="183"/>
      <c r="F39" s="184"/>
      <c r="G39" s="185"/>
      <c r="H39" s="144"/>
      <c r="I39" s="145"/>
      <c r="J39" s="145"/>
      <c r="K39" s="145"/>
      <c r="L39" s="145"/>
      <c r="M39" s="145"/>
      <c r="N39" s="145"/>
      <c r="O39" s="9"/>
      <c r="P39" s="9"/>
      <c r="Q39" s="9"/>
      <c r="R39" s="9"/>
      <c r="S39" s="9"/>
      <c r="T39" s="10"/>
      <c r="U39" s="10"/>
      <c r="V39" s="10"/>
      <c r="W39" s="10"/>
      <c r="X39" s="10"/>
    </row>
    <row r="40" ht="15.75" customHeight="1">
      <c r="A40" s="186" t="s">
        <v>59</v>
      </c>
      <c r="B40" s="187"/>
      <c r="C40" s="187" t="s">
        <v>81</v>
      </c>
      <c r="D40" s="188"/>
      <c r="E40" s="189">
        <f>300+2500</f>
        <v>2800</v>
      </c>
      <c r="F40" s="188"/>
      <c r="G40" s="190"/>
      <c r="H40" s="144"/>
      <c r="I40" s="145"/>
      <c r="J40" s="145"/>
      <c r="K40" s="145"/>
      <c r="L40" s="145"/>
      <c r="M40" s="145"/>
      <c r="N40" s="145"/>
      <c r="O40" s="9"/>
      <c r="P40" s="9"/>
      <c r="Q40" s="9"/>
      <c r="R40" s="9"/>
      <c r="S40" s="9"/>
      <c r="T40" s="10"/>
      <c r="U40" s="10"/>
      <c r="V40" s="10"/>
      <c r="W40" s="10"/>
      <c r="X40" s="10"/>
    </row>
    <row r="41" ht="15.75" customHeight="1">
      <c r="A41" s="191" t="s">
        <v>61</v>
      </c>
      <c r="B41" s="192">
        <v>3114.0</v>
      </c>
      <c r="C41" s="192" t="s">
        <v>62</v>
      </c>
      <c r="D41" s="193">
        <v>3.0</v>
      </c>
      <c r="E41" s="194">
        <f>3114*3</f>
        <v>9342</v>
      </c>
      <c r="F41" s="193"/>
      <c r="G41" s="195"/>
      <c r="H41" s="144"/>
      <c r="I41" s="145"/>
      <c r="J41" s="145"/>
      <c r="K41" s="145"/>
      <c r="L41" s="145"/>
      <c r="M41" s="145"/>
      <c r="N41" s="145"/>
      <c r="O41" s="9"/>
      <c r="P41" s="9"/>
      <c r="Q41" s="9"/>
      <c r="R41" s="9"/>
      <c r="S41" s="9"/>
      <c r="T41" s="10"/>
      <c r="U41" s="10"/>
      <c r="V41" s="10"/>
      <c r="W41" s="10"/>
      <c r="X41" s="10"/>
    </row>
    <row r="42" ht="15.75" customHeight="1">
      <c r="A42" s="103" t="s">
        <v>64</v>
      </c>
      <c r="B42" s="104"/>
      <c r="C42" s="196"/>
      <c r="D42" s="197"/>
      <c r="E42" s="196">
        <f>SUM(E40:E41)</f>
        <v>12142</v>
      </c>
      <c r="F42" s="197"/>
      <c r="G42" s="198"/>
      <c r="H42" s="144"/>
      <c r="I42" s="145"/>
      <c r="J42" s="145"/>
      <c r="K42" s="145"/>
      <c r="L42" s="145"/>
      <c r="M42" s="145"/>
      <c r="N42" s="145"/>
      <c r="O42" s="9"/>
      <c r="P42" s="9"/>
      <c r="Q42" s="9"/>
      <c r="R42" s="9"/>
      <c r="S42" s="9"/>
      <c r="T42" s="10"/>
      <c r="U42" s="10"/>
      <c r="V42" s="10"/>
      <c r="W42" s="10"/>
      <c r="X42" s="10"/>
    </row>
    <row r="43" ht="15.75" customHeight="1">
      <c r="A43" s="179"/>
      <c r="B43" s="179"/>
      <c r="C43" s="179"/>
      <c r="D43" s="179"/>
      <c r="E43" s="180"/>
      <c r="F43" s="181"/>
      <c r="G43" s="10"/>
      <c r="H43" s="144"/>
      <c r="I43" s="145"/>
      <c r="J43" s="145"/>
      <c r="K43" s="145"/>
      <c r="L43" s="145"/>
      <c r="M43" s="145"/>
      <c r="N43" s="145"/>
      <c r="O43" s="9"/>
      <c r="P43" s="9"/>
      <c r="Q43" s="9"/>
      <c r="R43" s="9"/>
      <c r="S43" s="9"/>
      <c r="T43" s="10"/>
      <c r="U43" s="10"/>
      <c r="V43" s="10"/>
      <c r="W43" s="10"/>
      <c r="X43" s="10"/>
    </row>
    <row r="44" ht="15.75" customHeight="1">
      <c r="A44" s="199" t="s">
        <v>82</v>
      </c>
      <c r="B44" s="200"/>
      <c r="C44" s="200"/>
      <c r="D44" s="200"/>
      <c r="E44" s="201">
        <f>SUM(E21+E25+E33+E37+E42)</f>
        <v>20120.9</v>
      </c>
      <c r="F44" s="202"/>
      <c r="G44" s="203"/>
      <c r="H44" s="145"/>
      <c r="I44" s="145"/>
      <c r="J44" s="145"/>
      <c r="K44" s="145"/>
      <c r="L44" s="145"/>
      <c r="M44" s="145"/>
      <c r="N44" s="145"/>
      <c r="O44" s="9"/>
      <c r="P44" s="9"/>
      <c r="Q44" s="9"/>
      <c r="R44" s="9"/>
      <c r="S44" s="9"/>
      <c r="T44" s="135"/>
      <c r="U44" s="135"/>
      <c r="V44" s="135"/>
      <c r="W44" s="135"/>
      <c r="X44" s="204"/>
    </row>
    <row r="45" ht="15.75" customHeight="1">
      <c r="A45" s="205" t="s">
        <v>83</v>
      </c>
      <c r="B45" s="206"/>
      <c r="C45" s="206"/>
      <c r="D45" s="206"/>
      <c r="E45" s="207">
        <v>256.6</v>
      </c>
      <c r="F45" s="206"/>
      <c r="G45" s="208"/>
      <c r="H45" s="145"/>
      <c r="I45" s="145"/>
      <c r="J45" s="145"/>
      <c r="K45" s="145"/>
      <c r="L45" s="145"/>
      <c r="M45" s="145"/>
      <c r="N45" s="145"/>
      <c r="O45" s="9"/>
      <c r="P45" s="9"/>
      <c r="Q45" s="9"/>
      <c r="R45" s="9"/>
      <c r="S45" s="9"/>
      <c r="T45" s="10"/>
      <c r="U45" s="10"/>
      <c r="V45" s="10"/>
      <c r="W45" s="10"/>
      <c r="X45" s="10"/>
    </row>
    <row r="46" ht="15.75" customHeight="1">
      <c r="A46" s="209"/>
      <c r="B46" s="209"/>
      <c r="C46" s="209"/>
      <c r="D46" s="209"/>
      <c r="E46" s="209"/>
      <c r="F46" s="210"/>
      <c r="G46" s="211"/>
      <c r="H46" s="23"/>
      <c r="I46" s="212"/>
      <c r="J46" s="212"/>
      <c r="K46" s="213"/>
      <c r="L46" s="213"/>
      <c r="M46" s="212"/>
      <c r="N46" s="145"/>
      <c r="O46" s="9"/>
      <c r="P46" s="9"/>
      <c r="Q46" s="9"/>
      <c r="R46" s="9"/>
      <c r="S46" s="9"/>
      <c r="T46" s="10"/>
      <c r="U46" s="10"/>
      <c r="V46" s="10"/>
      <c r="W46" s="10"/>
      <c r="X46" s="10"/>
    </row>
    <row r="47" ht="15.75" customHeight="1">
      <c r="A47" s="214" t="s">
        <v>84</v>
      </c>
      <c r="B47" s="214"/>
      <c r="C47" s="214"/>
      <c r="D47" s="214"/>
      <c r="E47" s="215">
        <f>SUM(E44+E45)</f>
        <v>20377.5</v>
      </c>
      <c r="F47" s="216">
        <f>SUM(F44+F55)</f>
        <v>0</v>
      </c>
      <c r="G47" s="217"/>
      <c r="H47" s="22"/>
      <c r="I47" s="212"/>
      <c r="J47" s="212"/>
      <c r="K47" s="213"/>
      <c r="L47" s="213"/>
      <c r="M47" s="212"/>
      <c r="N47" s="145"/>
      <c r="O47" s="9"/>
      <c r="P47" s="9"/>
      <c r="Q47" s="9"/>
      <c r="R47" s="9"/>
      <c r="S47" s="9"/>
      <c r="T47" s="10"/>
      <c r="U47" s="10"/>
      <c r="V47" s="10"/>
      <c r="W47" s="10"/>
      <c r="X47" s="10"/>
    </row>
    <row r="48" ht="15.75" customHeight="1">
      <c r="A48" s="218"/>
      <c r="B48" s="218"/>
      <c r="C48" s="218"/>
      <c r="D48" s="218"/>
      <c r="E48" s="218"/>
      <c r="F48" s="218"/>
      <c r="G48" s="217"/>
      <c r="H48" s="9"/>
      <c r="I48" s="219"/>
      <c r="J48" s="219"/>
      <c r="K48" s="219"/>
      <c r="L48" s="220"/>
      <c r="M48" s="219"/>
      <c r="N48" s="145"/>
      <c r="O48" s="9"/>
      <c r="P48" s="9"/>
      <c r="Q48" s="9"/>
      <c r="R48" s="9"/>
      <c r="S48" s="9"/>
      <c r="T48" s="10"/>
      <c r="U48" s="10"/>
      <c r="V48" s="10"/>
      <c r="W48" s="10"/>
      <c r="X48" s="10"/>
    </row>
    <row r="49" ht="15.75" customHeight="1">
      <c r="A49" s="218"/>
      <c r="B49" s="218"/>
      <c r="C49" s="218"/>
      <c r="D49" s="218"/>
      <c r="E49" s="218"/>
      <c r="F49" s="218"/>
      <c r="G49" s="218"/>
      <c r="H49" s="9"/>
      <c r="I49" s="219"/>
      <c r="J49" s="219"/>
      <c r="K49" s="219"/>
      <c r="L49" s="220"/>
      <c r="M49" s="219"/>
      <c r="N49" s="145"/>
      <c r="O49" s="9"/>
      <c r="P49" s="9"/>
      <c r="Q49" s="9"/>
      <c r="R49" s="9"/>
      <c r="S49" s="9"/>
      <c r="T49" s="10"/>
      <c r="U49" s="10"/>
      <c r="V49" s="10"/>
      <c r="W49" s="10"/>
      <c r="X49" s="10"/>
    </row>
    <row r="50" ht="15.75" customHeight="1">
      <c r="A50" s="218"/>
      <c r="B50" s="218"/>
      <c r="C50" s="218"/>
      <c r="D50" s="218"/>
      <c r="E50" s="218"/>
      <c r="F50" s="218"/>
      <c r="G50" s="218"/>
      <c r="H50" s="9"/>
      <c r="I50" s="9"/>
      <c r="J50" s="9"/>
      <c r="K50" s="9"/>
      <c r="L50" s="9"/>
      <c r="M50" s="9"/>
      <c r="N50" s="145"/>
      <c r="O50" s="9"/>
      <c r="P50" s="9"/>
      <c r="Q50" s="9"/>
      <c r="R50" s="9"/>
      <c r="S50" s="9"/>
      <c r="T50" s="10"/>
      <c r="U50" s="10"/>
      <c r="V50" s="10"/>
      <c r="W50" s="10"/>
      <c r="X50" s="10"/>
    </row>
    <row r="51" ht="15.75" customHeight="1">
      <c r="A51" s="218"/>
      <c r="B51" s="218"/>
      <c r="C51" s="218"/>
      <c r="D51" s="218"/>
      <c r="E51" s="218"/>
      <c r="F51" s="218"/>
      <c r="G51" s="21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0"/>
      <c r="U51" s="10"/>
      <c r="V51" s="10"/>
      <c r="W51" s="10"/>
      <c r="X51" s="10"/>
    </row>
    <row r="52" ht="15.75" customHeight="1">
      <c r="A52" s="218"/>
      <c r="B52" s="218"/>
      <c r="C52" s="218"/>
      <c r="D52" s="218"/>
      <c r="E52" s="218"/>
      <c r="F52" s="218"/>
      <c r="G52" s="21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0"/>
      <c r="U52" s="10"/>
      <c r="V52" s="10"/>
      <c r="W52" s="10"/>
      <c r="X52" s="10"/>
    </row>
    <row r="53" ht="15.75" customHeight="1">
      <c r="A53" s="218"/>
      <c r="B53" s="218"/>
      <c r="C53" s="218"/>
      <c r="D53" s="218"/>
      <c r="E53" s="218"/>
      <c r="F53" s="218"/>
      <c r="G53" s="21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0"/>
      <c r="U53" s="10"/>
      <c r="V53" s="10"/>
      <c r="W53" s="10"/>
      <c r="X53" s="10"/>
    </row>
    <row r="54" ht="15.75" customHeight="1">
      <c r="A54" s="218"/>
      <c r="B54" s="218"/>
      <c r="C54" s="218"/>
      <c r="D54" s="218"/>
      <c r="E54" s="218"/>
      <c r="F54" s="218"/>
      <c r="G54" s="21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0"/>
      <c r="U54" s="10"/>
      <c r="V54" s="10"/>
      <c r="W54" s="10"/>
      <c r="X54" s="10"/>
    </row>
    <row r="55" ht="15.75" customHeight="1">
      <c r="A55" s="218"/>
      <c r="B55" s="218"/>
      <c r="C55" s="218"/>
      <c r="D55" s="218"/>
      <c r="E55" s="218"/>
      <c r="F55" s="218"/>
      <c r="G55" s="21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/>
      <c r="U55" s="10"/>
      <c r="V55" s="10"/>
      <c r="W55" s="10"/>
      <c r="X55" s="10"/>
    </row>
    <row r="56" ht="15.75" customHeight="1">
      <c r="A56" s="218"/>
      <c r="B56" s="218"/>
      <c r="C56" s="218"/>
      <c r="D56" s="218"/>
      <c r="E56" s="218"/>
      <c r="F56" s="218"/>
      <c r="G56" s="21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0"/>
      <c r="U56" s="10"/>
      <c r="V56" s="10"/>
      <c r="W56" s="10"/>
      <c r="X56" s="10"/>
    </row>
    <row r="57" ht="15.75" customHeight="1">
      <c r="A57" s="218"/>
      <c r="B57" s="218"/>
      <c r="C57" s="218"/>
      <c r="D57" s="218"/>
      <c r="E57" s="218"/>
      <c r="F57" s="218"/>
      <c r="G57" s="21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0"/>
      <c r="U57" s="10"/>
      <c r="V57" s="10"/>
      <c r="W57" s="10"/>
      <c r="X57" s="10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10"/>
      <c r="U58" s="10"/>
      <c r="V58" s="10"/>
      <c r="W58" s="10"/>
      <c r="X58" s="10"/>
    </row>
    <row r="59" ht="15.75" customHeight="1">
      <c r="A59" s="221"/>
      <c r="B59" s="221"/>
      <c r="C59" s="221"/>
      <c r="D59" s="221"/>
      <c r="E59" s="221"/>
      <c r="F59" s="221"/>
      <c r="G59" s="22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10"/>
      <c r="U59" s="10"/>
      <c r="V59" s="10"/>
      <c r="W59" s="10"/>
      <c r="X59" s="10"/>
    </row>
    <row r="60" ht="15.75" customHeight="1">
      <c r="A60" s="221"/>
      <c r="B60" s="221"/>
      <c r="C60" s="221"/>
      <c r="D60" s="221"/>
      <c r="E60" s="221"/>
      <c r="F60" s="221"/>
      <c r="G60" s="22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0"/>
      <c r="U60" s="10"/>
      <c r="V60" s="10"/>
      <c r="W60" s="10"/>
      <c r="X60" s="10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0"/>
      <c r="U61" s="10"/>
      <c r="V61" s="10"/>
      <c r="W61" s="10"/>
      <c r="X61" s="10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0"/>
      <c r="U62" s="10"/>
      <c r="V62" s="10"/>
      <c r="W62" s="10"/>
      <c r="X62" s="10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U63" s="10"/>
      <c r="V63" s="10"/>
      <c r="W63" s="10"/>
      <c r="X63" s="10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10"/>
      <c r="U64" s="10"/>
      <c r="V64" s="10"/>
      <c r="W64" s="10"/>
      <c r="X64" s="10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  <c r="U65" s="10"/>
      <c r="V65" s="10"/>
      <c r="W65" s="10"/>
      <c r="X65" s="10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10"/>
      <c r="U66" s="10"/>
      <c r="V66" s="10"/>
      <c r="W66" s="10"/>
      <c r="X66" s="10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10"/>
      <c r="U67" s="10"/>
      <c r="V67" s="10"/>
      <c r="W67" s="10"/>
      <c r="X67" s="10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10"/>
      <c r="U68" s="10"/>
      <c r="V68" s="10"/>
      <c r="W68" s="10"/>
      <c r="X68" s="10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10"/>
      <c r="U69" s="10"/>
      <c r="V69" s="10"/>
      <c r="W69" s="10"/>
      <c r="X69" s="10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10"/>
      <c r="U70" s="10"/>
      <c r="V70" s="10"/>
      <c r="W70" s="10"/>
      <c r="X70" s="10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10"/>
      <c r="U71" s="10"/>
      <c r="V71" s="10"/>
      <c r="W71" s="10"/>
      <c r="X71" s="10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0"/>
      <c r="U72" s="10"/>
      <c r="V72" s="10"/>
      <c r="W72" s="10"/>
      <c r="X72" s="10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10"/>
      <c r="U73" s="10"/>
      <c r="V73" s="10"/>
      <c r="W73" s="10"/>
      <c r="X73" s="10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10"/>
      <c r="U74" s="10"/>
      <c r="V74" s="10"/>
      <c r="W74" s="10"/>
      <c r="X74" s="10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10"/>
      <c r="U75" s="10"/>
      <c r="V75" s="10"/>
      <c r="W75" s="10"/>
      <c r="X75" s="10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0"/>
      <c r="U76" s="10"/>
      <c r="V76" s="10"/>
      <c r="W76" s="10"/>
      <c r="X76" s="10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10"/>
      <c r="U77" s="10"/>
      <c r="V77" s="10"/>
      <c r="W77" s="10"/>
      <c r="X77" s="10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10"/>
      <c r="U78" s="10"/>
      <c r="V78" s="10"/>
      <c r="W78" s="10"/>
      <c r="X78" s="10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10"/>
      <c r="U79" s="10"/>
      <c r="V79" s="10"/>
      <c r="W79" s="10"/>
      <c r="X79" s="10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E2:G2"/>
    <mergeCell ref="K2:M2"/>
    <mergeCell ref="A4:F4"/>
    <mergeCell ref="I4:J4"/>
    <mergeCell ref="I8:J8"/>
    <mergeCell ref="I9:J9"/>
    <mergeCell ref="I11:J11"/>
    <mergeCell ref="I22:J22"/>
    <mergeCell ref="I24:J24"/>
    <mergeCell ref="I27:J27"/>
    <mergeCell ref="A25:D25"/>
    <mergeCell ref="A27:F27"/>
    <mergeCell ref="A33:D33"/>
    <mergeCell ref="A35:F35"/>
    <mergeCell ref="A37:D37"/>
    <mergeCell ref="A39:B39"/>
    <mergeCell ref="A42:B42"/>
    <mergeCell ref="A11:F11"/>
    <mergeCell ref="A15:F15"/>
    <mergeCell ref="I16:J16"/>
    <mergeCell ref="I17:J17"/>
    <mergeCell ref="I18:J18"/>
    <mergeCell ref="A21:D21"/>
    <mergeCell ref="A23:F23"/>
  </mergeCell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